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Laptop\Documents\Audit Board, Budget, Finance\Audits - yearly\2026\"/>
    </mc:Choice>
  </mc:AlternateContent>
  <xr:revisionPtr revIDLastSave="0" documentId="13_ncr:1_{FCD01840-8E99-434C-BB62-65B9B6603A58}" xr6:coauthVersionLast="47" xr6:coauthVersionMax="47" xr10:uidLastSave="{00000000-0000-0000-0000-000000000000}"/>
  <bookViews>
    <workbookView xWindow="-108" yWindow="-108" windowWidth="23256" windowHeight="12456" activeTab="2" xr2:uid="{5D82793C-4866-4867-AF3C-2A7816F1E473}"/>
  </bookViews>
  <sheets>
    <sheet name="2025" sheetId="1" r:id="rId1"/>
    <sheet name="2026" sheetId="2" r:id="rId2"/>
    <sheet name="2027" sheetId="3" r:id="rId3"/>
  </sheets>
  <definedNames>
    <definedName name="_xlnm.Print_Area" localSheetId="0">'2025'!$A$1:$H$40</definedName>
    <definedName name="_xlnm.Print_Area" localSheetId="1">'2026'!$A$1:$H$42</definedName>
    <definedName name="_xlnm.Print_Area" localSheetId="2">'2027'!$A$1:$H$40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E32" i="3"/>
  <c r="G32" i="3" s="1"/>
  <c r="C32" i="3"/>
  <c r="D32" i="3"/>
  <c r="D21" i="3"/>
  <c r="C21" i="3"/>
  <c r="G38" i="3"/>
  <c r="F36" i="3"/>
  <c r="E36" i="3"/>
  <c r="C36" i="3"/>
  <c r="L35" i="3"/>
  <c r="L34" i="3"/>
  <c r="F32" i="3"/>
  <c r="E25" i="3"/>
  <c r="F21" i="3"/>
  <c r="E21" i="3"/>
  <c r="G21" i="3" s="1"/>
  <c r="E34" i="2"/>
  <c r="E26" i="2"/>
  <c r="F34" i="2"/>
  <c r="C40" i="3" l="1"/>
  <c r="F40" i="3"/>
  <c r="D40" i="3"/>
  <c r="E40" i="3"/>
  <c r="G36" i="3"/>
  <c r="C38" i="2"/>
  <c r="L37" i="2"/>
  <c r="L36" i="2"/>
  <c r="E38" i="2"/>
  <c r="C20" i="2"/>
  <c r="C22" i="2" s="1"/>
  <c r="C34" i="2"/>
  <c r="D34" i="2"/>
  <c r="G40" i="2"/>
  <c r="F38" i="2"/>
  <c r="F22" i="2"/>
  <c r="E22" i="2"/>
  <c r="D22" i="2"/>
  <c r="G20" i="1"/>
  <c r="E36" i="1"/>
  <c r="C32" i="1"/>
  <c r="B32" i="1"/>
  <c r="D20" i="1"/>
  <c r="C20" i="1"/>
  <c r="B20" i="1"/>
  <c r="E32" i="1"/>
  <c r="D32" i="1"/>
  <c r="E20" i="1"/>
  <c r="G40" i="3" l="1"/>
  <c r="G38" i="2"/>
  <c r="C42" i="2"/>
  <c r="C46" i="2" s="1"/>
  <c r="F42" i="2"/>
  <c r="D42" i="2"/>
  <c r="D46" i="2" s="1"/>
  <c r="G34" i="2"/>
  <c r="E42" i="2"/>
  <c r="G22" i="2"/>
  <c r="F20" i="1"/>
  <c r="E40" i="1"/>
  <c r="F32" i="1"/>
  <c r="F38" i="1"/>
  <c r="H36" i="3" l="1"/>
  <c r="H38" i="3"/>
  <c r="H32" i="3"/>
  <c r="H21" i="3"/>
  <c r="G42" i="2"/>
  <c r="D36" i="1"/>
  <c r="H38" i="1"/>
  <c r="H40" i="3" l="1"/>
  <c r="H40" i="2"/>
  <c r="H38" i="2"/>
  <c r="H22" i="2"/>
  <c r="H34" i="2"/>
  <c r="D40" i="1"/>
  <c r="F36" i="1"/>
  <c r="F40" i="1"/>
  <c r="G36" i="1"/>
  <c r="G38" i="1"/>
  <c r="G40" i="1"/>
  <c r="H42" i="2" l="1"/>
  <c r="G32" i="1"/>
</calcChain>
</file>

<file path=xl/sharedStrings.xml><?xml version="1.0" encoding="utf-8"?>
<sst xmlns="http://schemas.openxmlformats.org/spreadsheetml/2006/main" count="139" uniqueCount="90">
  <si>
    <t>Mileage</t>
    <phoneticPr fontId="1" type="noConversion"/>
  </si>
  <si>
    <t>ROAD &amp; BRIDGE</t>
  </si>
  <si>
    <t>Road &amp; Bridge Total</t>
  </si>
  <si>
    <t>General Fund Total</t>
  </si>
  <si>
    <t>2024 Levy</t>
  </si>
  <si>
    <r>
      <t>Office</t>
    </r>
    <r>
      <rPr>
        <sz val="10"/>
        <rFont val="Calibri"/>
        <family val="2"/>
        <scheme val="minor"/>
      </rPr>
      <t xml:space="preserve"> - printers, furniture, expendable supplies, postage</t>
    </r>
  </si>
  <si>
    <r>
      <t>Legal</t>
    </r>
    <r>
      <rPr>
        <sz val="10"/>
        <rFont val="Calibri"/>
        <family val="2"/>
        <scheme val="minor"/>
      </rPr>
      <t xml:space="preserve"> - Notices</t>
    </r>
  </si>
  <si>
    <r>
      <t>Legal</t>
    </r>
    <r>
      <rPr>
        <sz val="10"/>
        <rFont val="Calibri"/>
        <family val="2"/>
        <scheme val="minor"/>
      </rPr>
      <t xml:space="preserve"> - Attorney fees </t>
    </r>
  </si>
  <si>
    <r>
      <t>Utilities</t>
    </r>
    <r>
      <rPr>
        <sz val="10"/>
        <rFont val="Calibri"/>
        <family val="2"/>
        <scheme val="minor"/>
      </rPr>
      <t xml:space="preserve"> - electric, internet, propane, septic</t>
    </r>
  </si>
  <si>
    <r>
      <t>Town Hall</t>
    </r>
    <r>
      <rPr>
        <sz val="10"/>
        <rFont val="Calibri"/>
        <family val="2"/>
        <scheme val="minor"/>
      </rPr>
      <t xml:space="preserve"> - awards, celebrations, memorials, meetings</t>
    </r>
  </si>
  <si>
    <r>
      <t xml:space="preserve">Receipts (Permits &amp; Fees) - </t>
    </r>
    <r>
      <rPr>
        <sz val="10"/>
        <rFont val="Calibri"/>
        <family val="2"/>
        <scheme val="minor"/>
      </rPr>
      <t>CUP, IUP, variances, Cert of Compliance, liquor license, encroachment agreements</t>
    </r>
  </si>
  <si>
    <r>
      <t>Receipts (Services)</t>
    </r>
    <r>
      <rPr>
        <sz val="10"/>
        <rFont val="Calibri"/>
        <family val="2"/>
        <scheme val="minor"/>
      </rPr>
      <t xml:space="preserve"> - Special assessment searches</t>
    </r>
  </si>
  <si>
    <r>
      <rPr>
        <b/>
        <sz val="10"/>
        <rFont val="Calibri"/>
        <family val="2"/>
        <scheme val="minor"/>
      </rPr>
      <t>Signs</t>
    </r>
    <r>
      <rPr>
        <sz val="10"/>
        <rFont val="Calibri"/>
        <family val="2"/>
        <scheme val="minor"/>
      </rPr>
      <t xml:space="preserve"> - replacement, lost, stolen</t>
    </r>
  </si>
  <si>
    <t>Receipts (Interest)</t>
  </si>
  <si>
    <r>
      <t xml:space="preserve">Roads (Maintenance) </t>
    </r>
    <r>
      <rPr>
        <sz val="10"/>
        <rFont val="Calibri"/>
        <family val="2"/>
        <scheme val="minor"/>
      </rPr>
      <t>- Repair, tar patch, surveys</t>
    </r>
  </si>
  <si>
    <r>
      <rPr>
        <b/>
        <sz val="10"/>
        <rFont val="Calibri"/>
        <family val="2"/>
        <scheme val="minor"/>
      </rPr>
      <t>Roads (Snow)</t>
    </r>
    <r>
      <rPr>
        <sz val="10"/>
        <rFont val="Calibri"/>
        <family val="2"/>
        <scheme val="minor"/>
      </rPr>
      <t xml:space="preserve"> - Salt sand</t>
    </r>
  </si>
  <si>
    <r>
      <t>Roads (Reconstruction)</t>
    </r>
    <r>
      <rPr>
        <sz val="10"/>
        <rFont val="Calibri"/>
        <family val="2"/>
        <scheme val="minor"/>
      </rPr>
      <t xml:space="preserve"> - Resurface, rebuild, improvements</t>
    </r>
  </si>
  <si>
    <r>
      <rPr>
        <b/>
        <sz val="10"/>
        <rFont val="Calibri"/>
        <family val="2"/>
        <scheme val="minor"/>
      </rPr>
      <t>Fuel</t>
    </r>
    <r>
      <rPr>
        <sz val="10"/>
        <rFont val="Calibri"/>
        <family val="2"/>
        <scheme val="minor"/>
      </rPr>
      <t xml:space="preserve"> - gas, oil</t>
    </r>
  </si>
  <si>
    <r>
      <t xml:space="preserve">Weed control </t>
    </r>
    <r>
      <rPr>
        <sz val="10"/>
        <rFont val="Calibri"/>
        <family val="2"/>
        <scheme val="minor"/>
      </rPr>
      <t xml:space="preserve">- seeder rent, chemicals, tree removal </t>
    </r>
  </si>
  <si>
    <r>
      <t xml:space="preserve">Receipts - </t>
    </r>
    <r>
      <rPr>
        <sz val="10"/>
        <rFont val="Calibri"/>
        <family val="2"/>
        <scheme val="minor"/>
      </rPr>
      <t>County Gas &amp; Gravel tax payments</t>
    </r>
  </si>
  <si>
    <t>Fire Fund</t>
  </si>
  <si>
    <t>Fire Total</t>
  </si>
  <si>
    <t xml:space="preserve">Capital  </t>
  </si>
  <si>
    <t>2025 Levy</t>
  </si>
  <si>
    <r>
      <t>Payroll -</t>
    </r>
    <r>
      <rPr>
        <sz val="10"/>
        <rFont val="Calibri"/>
        <family val="2"/>
        <scheme val="minor"/>
      </rPr>
      <t xml:space="preserve"> wages incl. Clerk, Treasurer, deputies, meeting stipends, PERA, Medicare, IRS, MN Rev</t>
    </r>
  </si>
  <si>
    <t>Grand Totals</t>
  </si>
  <si>
    <r>
      <t xml:space="preserve">Capital fund </t>
    </r>
    <r>
      <rPr>
        <sz val="10"/>
        <rFont val="Calibri"/>
        <family val="2"/>
        <scheme val="minor"/>
      </rPr>
      <t>- snow plow, equipment, etc.</t>
    </r>
  </si>
  <si>
    <r>
      <t xml:space="preserve">Election </t>
    </r>
    <r>
      <rPr>
        <sz val="10"/>
        <rFont val="Calibri"/>
        <family val="2"/>
        <scheme val="minor"/>
      </rPr>
      <t>- judge stipends, machine rental, County admin. fees</t>
    </r>
  </si>
  <si>
    <r>
      <t>Insurance</t>
    </r>
    <r>
      <rPr>
        <sz val="10"/>
        <rFont val="Calibri"/>
        <family val="2"/>
        <scheme val="minor"/>
      </rPr>
      <t xml:space="preserve"> - MAT Workers Comp, building, vehicles</t>
    </r>
  </si>
  <si>
    <r>
      <t>Township Admin</t>
    </r>
    <r>
      <rPr>
        <sz val="10"/>
        <rFont val="Calibri"/>
        <family val="2"/>
        <scheme val="minor"/>
      </rPr>
      <t xml:space="preserve"> - MAT Dues, workshop &amp; conferences, Co Assessor fee</t>
    </r>
  </si>
  <si>
    <r>
      <t>Utilities</t>
    </r>
    <r>
      <rPr>
        <sz val="10"/>
        <rFont val="Calibri"/>
        <family val="2"/>
        <scheme val="minor"/>
      </rPr>
      <t xml:space="preserve"> - garbage, sanitation, compost site fee</t>
    </r>
  </si>
  <si>
    <r>
      <t>Town Hall (Maintenance)</t>
    </r>
    <r>
      <rPr>
        <sz val="10"/>
        <rFont val="Calibri"/>
        <family val="2"/>
        <scheme val="minor"/>
      </rPr>
      <t xml:space="preserve"> - cleaning supplies</t>
    </r>
    <r>
      <rPr>
        <b/>
        <sz val="10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concrete, garage door</t>
    </r>
  </si>
  <si>
    <t>GENERAL REVENUE</t>
  </si>
  <si>
    <r>
      <rPr>
        <b/>
        <sz val="10"/>
        <rFont val="Calibri"/>
        <family val="2"/>
        <scheme val="minor"/>
      </rPr>
      <t>Truck</t>
    </r>
    <r>
      <rPr>
        <sz val="10"/>
        <rFont val="Calibri"/>
        <family val="2"/>
        <scheme val="minor"/>
      </rPr>
      <t xml:space="preserve"> - maintenance, registrations, shop materials, tools</t>
    </r>
  </si>
  <si>
    <r>
      <t>Payroll</t>
    </r>
    <r>
      <rPr>
        <sz val="10"/>
        <rFont val="Calibri"/>
        <family val="2"/>
        <scheme val="minor"/>
      </rPr>
      <t xml:space="preserve"> – Maint employee, plow drivers, Medicare, IRS, MN Revenue</t>
    </r>
  </si>
  <si>
    <r>
      <t xml:space="preserve">Receipts (Royalties) - </t>
    </r>
    <r>
      <rPr>
        <sz val="10"/>
        <rFont val="Calibri"/>
        <family val="2"/>
        <scheme val="minor"/>
      </rPr>
      <t>Midcontinent Cable ($300/mo), Solar</t>
    </r>
  </si>
  <si>
    <r>
      <rPr>
        <b/>
        <sz val="10"/>
        <rFont val="Calibri"/>
        <family val="2"/>
        <scheme val="minor"/>
      </rPr>
      <t>Fire</t>
    </r>
    <r>
      <rPr>
        <sz val="10"/>
        <rFont val="Calibri"/>
        <family val="2"/>
        <scheme val="minor"/>
      </rPr>
      <t xml:space="preserve"> - Fire Hall payment      </t>
    </r>
  </si>
  <si>
    <r>
      <rPr>
        <b/>
        <sz val="10"/>
        <rFont val="Calibri"/>
        <family val="2"/>
        <scheme val="minor"/>
      </rPr>
      <t>Fire</t>
    </r>
    <r>
      <rPr>
        <sz val="10"/>
        <rFont val="Calibri"/>
        <family val="2"/>
        <scheme val="minor"/>
      </rPr>
      <t xml:space="preserve"> - Annual protection fees                              </t>
    </r>
  </si>
  <si>
    <t>Avon Township Proposed Budget – Year 2025; Reviewed February 2024</t>
  </si>
  <si>
    <t>Actual Expenses in 2023</t>
  </si>
  <si>
    <t>Actual Income in 2023</t>
  </si>
  <si>
    <t>Predicted Expenses for 2025</t>
  </si>
  <si>
    <t>Predicted Income for 2025</t>
  </si>
  <si>
    <t>% of total</t>
  </si>
  <si>
    <t>Actual Expenses in 2024</t>
  </si>
  <si>
    <t>Actual Income in 2024</t>
  </si>
  <si>
    <t>2026 Levy</t>
  </si>
  <si>
    <t>Avon Township Proposed Budget – Year 2026; Reviewed February 2025</t>
  </si>
  <si>
    <t>County tax payments 2024</t>
  </si>
  <si>
    <t>Broadband Development 2024</t>
  </si>
  <si>
    <t>Rd Damage fund transfer</t>
  </si>
  <si>
    <t>Road Damage Refunds</t>
  </si>
  <si>
    <t>Predicted 2026 Expenses</t>
  </si>
  <si>
    <t>Predicted 2026 Income</t>
  </si>
  <si>
    <r>
      <t xml:space="preserve">Election </t>
    </r>
    <r>
      <rPr>
        <sz val="12"/>
        <rFont val="Calibri"/>
        <family val="2"/>
        <scheme val="minor"/>
      </rPr>
      <t>- judges, machine rent, ballots, County admin. fees</t>
    </r>
  </si>
  <si>
    <r>
      <t>Legal</t>
    </r>
    <r>
      <rPr>
        <sz val="12"/>
        <rFont val="Calibri"/>
        <family val="2"/>
        <scheme val="minor"/>
      </rPr>
      <t xml:space="preserve"> - Notices posted</t>
    </r>
  </si>
  <si>
    <r>
      <t>Legal</t>
    </r>
    <r>
      <rPr>
        <sz val="12"/>
        <rFont val="Calibri"/>
        <family val="2"/>
        <scheme val="minor"/>
      </rPr>
      <t xml:space="preserve"> - Attorney fees </t>
    </r>
  </si>
  <si>
    <r>
      <t>Township Admin</t>
    </r>
    <r>
      <rPr>
        <sz val="12"/>
        <rFont val="Calibri"/>
        <family val="2"/>
        <scheme val="minor"/>
      </rPr>
      <t xml:space="preserve"> - MAT Dues, workshop &amp; conferences, Co Assessor fee</t>
    </r>
  </si>
  <si>
    <r>
      <t>Town Hall</t>
    </r>
    <r>
      <rPr>
        <sz val="12"/>
        <rFont val="Calibri"/>
        <family val="2"/>
        <scheme val="minor"/>
      </rPr>
      <t xml:space="preserve"> - awards, celebrations, memorials, meetings</t>
    </r>
  </si>
  <si>
    <r>
      <t>Utilities</t>
    </r>
    <r>
      <rPr>
        <sz val="12"/>
        <rFont val="Calibri"/>
        <family val="2"/>
        <scheme val="minor"/>
      </rPr>
      <t xml:space="preserve"> - electric, internet, propane, septic</t>
    </r>
  </si>
  <si>
    <r>
      <t>Utilities</t>
    </r>
    <r>
      <rPr>
        <sz val="12"/>
        <rFont val="Calibri"/>
        <family val="2"/>
        <scheme val="minor"/>
      </rPr>
      <t xml:space="preserve"> - garbage, sanitation, compost site fee</t>
    </r>
  </si>
  <si>
    <r>
      <t xml:space="preserve">Receipts/Refunds (Permits &amp; Fees) - </t>
    </r>
    <r>
      <rPr>
        <sz val="12"/>
        <rFont val="Calibri"/>
        <family val="2"/>
        <scheme val="minor"/>
      </rPr>
      <t>CUP, IUP, variances, Cert of Compliance, liquor license, encroachments</t>
    </r>
  </si>
  <si>
    <r>
      <t>Receipts (Services)</t>
    </r>
    <r>
      <rPr>
        <sz val="12"/>
        <rFont val="Calibri"/>
        <family val="2"/>
        <scheme val="minor"/>
      </rPr>
      <t xml:space="preserve"> - Special assessment searches</t>
    </r>
  </si>
  <si>
    <r>
      <rPr>
        <b/>
        <sz val="12"/>
        <rFont val="Calibri"/>
        <family val="2"/>
        <scheme val="minor"/>
      </rPr>
      <t>Fuel</t>
    </r>
    <r>
      <rPr>
        <sz val="12"/>
        <rFont val="Calibri"/>
        <family val="2"/>
        <scheme val="minor"/>
      </rPr>
      <t xml:space="preserve"> - gas, oil</t>
    </r>
  </si>
  <si>
    <r>
      <t>Payroll</t>
    </r>
    <r>
      <rPr>
        <sz val="12"/>
        <rFont val="Calibri"/>
        <family val="2"/>
        <scheme val="minor"/>
      </rPr>
      <t xml:space="preserve"> – Maint payroll, plow drivers, IRS, MN Revenue</t>
    </r>
  </si>
  <si>
    <r>
      <t>Roads (Reconstruction)</t>
    </r>
    <r>
      <rPr>
        <sz val="12"/>
        <rFont val="Calibri"/>
        <family val="2"/>
        <scheme val="minor"/>
      </rPr>
      <t xml:space="preserve"> - Resurface, rebuild, improvements</t>
    </r>
  </si>
  <si>
    <r>
      <t xml:space="preserve">Roads (Maintenance) </t>
    </r>
    <r>
      <rPr>
        <sz val="12"/>
        <rFont val="Calibri"/>
        <family val="2"/>
        <scheme val="minor"/>
      </rPr>
      <t>- Repair, tar patch, surveys</t>
    </r>
    <r>
      <rPr>
        <b/>
        <sz val="12"/>
        <rFont val="Calibri"/>
        <family val="2"/>
        <scheme val="minor"/>
      </rPr>
      <t>, culverts sold 2024</t>
    </r>
  </si>
  <si>
    <r>
      <rPr>
        <b/>
        <sz val="12"/>
        <rFont val="Calibri"/>
        <family val="2"/>
        <scheme val="minor"/>
      </rPr>
      <t>Roads (Snow)</t>
    </r>
    <r>
      <rPr>
        <sz val="12"/>
        <rFont val="Calibri"/>
        <family val="2"/>
        <scheme val="minor"/>
      </rPr>
      <t xml:space="preserve"> - Salt sand</t>
    </r>
  </si>
  <si>
    <r>
      <rPr>
        <b/>
        <sz val="12"/>
        <rFont val="Calibri"/>
        <family val="2"/>
        <scheme val="minor"/>
      </rPr>
      <t>Signs</t>
    </r>
    <r>
      <rPr>
        <sz val="12"/>
        <rFont val="Calibri"/>
        <family val="2"/>
        <scheme val="minor"/>
      </rPr>
      <t xml:space="preserve"> - 911s, replacement, lost, stolen</t>
    </r>
  </si>
  <si>
    <r>
      <rPr>
        <b/>
        <sz val="12"/>
        <rFont val="Calibri"/>
        <family val="2"/>
        <scheme val="minor"/>
      </rPr>
      <t>Truck</t>
    </r>
    <r>
      <rPr>
        <sz val="12"/>
        <rFont val="Calibri"/>
        <family val="2"/>
        <scheme val="minor"/>
      </rPr>
      <t xml:space="preserve"> - maintenance, registrations, shop materials, tools, plow tow</t>
    </r>
  </si>
  <si>
    <r>
      <t xml:space="preserve">Weed control </t>
    </r>
    <r>
      <rPr>
        <sz val="12"/>
        <rFont val="Calibri"/>
        <family val="2"/>
        <scheme val="minor"/>
      </rPr>
      <t xml:space="preserve">- seeder rent, chemicals, tree removal </t>
    </r>
  </si>
  <si>
    <r>
      <t xml:space="preserve">Receipts - </t>
    </r>
    <r>
      <rPr>
        <sz val="12"/>
        <rFont val="Calibri"/>
        <family val="2"/>
        <scheme val="minor"/>
      </rPr>
      <t>County Gas &amp; Gravel tax payments</t>
    </r>
  </si>
  <si>
    <r>
      <rPr>
        <b/>
        <sz val="12"/>
        <rFont val="Calibri"/>
        <family val="2"/>
        <scheme val="minor"/>
      </rPr>
      <t>Fire</t>
    </r>
    <r>
      <rPr>
        <sz val="12"/>
        <rFont val="Calibri"/>
        <family val="2"/>
        <scheme val="minor"/>
      </rPr>
      <t xml:space="preserve"> - Annual protection fees                              </t>
    </r>
  </si>
  <si>
    <r>
      <rPr>
        <b/>
        <sz val="12"/>
        <rFont val="Calibri"/>
        <family val="2"/>
        <scheme val="minor"/>
      </rPr>
      <t>Fire</t>
    </r>
    <r>
      <rPr>
        <sz val="12"/>
        <rFont val="Calibri"/>
        <family val="2"/>
        <scheme val="minor"/>
      </rPr>
      <t xml:space="preserve"> - Fire Hall payment      </t>
    </r>
  </si>
  <si>
    <r>
      <t xml:space="preserve">Capital fund </t>
    </r>
    <r>
      <rPr>
        <sz val="12"/>
        <rFont val="Calibri"/>
        <family val="2"/>
        <scheme val="minor"/>
      </rPr>
      <t>- snow plow, equipment, etc.</t>
    </r>
  </si>
  <si>
    <r>
      <t>Insurance</t>
    </r>
    <r>
      <rPr>
        <sz val="12"/>
        <rFont val="Calibri"/>
        <family val="2"/>
        <scheme val="minor"/>
      </rPr>
      <t xml:space="preserve"> - MATIT - Insurance,  Workers Comp Insurance</t>
    </r>
  </si>
  <si>
    <r>
      <t>Payroll -</t>
    </r>
    <r>
      <rPr>
        <sz val="12"/>
        <rFont val="Calibri"/>
        <family val="2"/>
        <scheme val="minor"/>
      </rPr>
      <t xml:space="preserve"> Wages incl. Clerk, Treasurer, Deputies, meeting stipends, PERA, Medicare, IRS, MN Rev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for all</t>
    </r>
  </si>
  <si>
    <r>
      <t>Office</t>
    </r>
    <r>
      <rPr>
        <sz val="12"/>
        <rFont val="Calibri"/>
        <family val="2"/>
        <scheme val="minor"/>
      </rPr>
      <t xml:space="preserve"> -  expendable supplies, postage</t>
    </r>
  </si>
  <si>
    <r>
      <t>Town Hall (Maint)</t>
    </r>
    <r>
      <rPr>
        <sz val="12"/>
        <rFont val="Calibri"/>
        <family val="2"/>
        <scheme val="minor"/>
      </rPr>
      <t xml:space="preserve"> - cleaning supplies, p towels, ice melt etc</t>
    </r>
  </si>
  <si>
    <t>General Revenue SUBTOTAL</t>
  </si>
  <si>
    <t xml:space="preserve">                  balanced with Cash Control</t>
  </si>
  <si>
    <r>
      <rPr>
        <b/>
        <sz val="12"/>
        <color theme="1"/>
        <rFont val="Calibri"/>
        <family val="2"/>
        <scheme val="minor"/>
      </rPr>
      <t>Total expenses 2024 (</t>
    </r>
    <r>
      <rPr>
        <sz val="12"/>
        <color theme="1"/>
        <rFont val="Calibri"/>
        <family val="2"/>
        <scheme val="minor"/>
      </rPr>
      <t xml:space="preserve"> -$2950.00  transfer)</t>
    </r>
  </si>
  <si>
    <r>
      <t xml:space="preserve">Receipts (Royalties) - </t>
    </r>
    <r>
      <rPr>
        <sz val="12"/>
        <rFont val="Calibri"/>
        <family val="2"/>
        <scheme val="minor"/>
      </rPr>
      <t>Midcontinent Cable, Solar, Fine fees</t>
    </r>
  </si>
  <si>
    <t xml:space="preserve">General Revenue (plus Broadband) TOTAL </t>
  </si>
  <si>
    <t>Actual Income in 2025</t>
  </si>
  <si>
    <t>Actual Expenses in 2025</t>
  </si>
  <si>
    <t>2027 Levy</t>
  </si>
  <si>
    <t xml:space="preserve">General Revenue TOTAL </t>
  </si>
  <si>
    <t>% of total levy</t>
  </si>
  <si>
    <t>Avon Township Proposed Budget – Year 2027; Reviewed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</si>
</sst>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44" fontId="0" fillId="0" borderId="0" xfId="2" applyFont="1"/>
    <xf numFmtId="0" fontId="6" fillId="0" borderId="1" xfId="0" applyFont="1" applyBorder="1"/>
    <xf numFmtId="44" fontId="6" fillId="0" borderId="1" xfId="2" applyFont="1" applyBorder="1"/>
    <xf numFmtId="0" fontId="6" fillId="0" borderId="0" xfId="0" applyFont="1"/>
    <xf numFmtId="44" fontId="6" fillId="0" borderId="0" xfId="2" applyFont="1"/>
    <xf numFmtId="2" fontId="0" fillId="0" borderId="0" xfId="0" applyNumberFormat="1"/>
    <xf numFmtId="0" fontId="6" fillId="0" borderId="2" xfId="0" applyFont="1" applyBorder="1"/>
    <xf numFmtId="44" fontId="6" fillId="0" borderId="2" xfId="2" applyFont="1" applyBorder="1"/>
    <xf numFmtId="0" fontId="7" fillId="4" borderId="3" xfId="0" applyFont="1" applyFill="1" applyBorder="1" applyAlignment="1">
      <alignment vertical="top"/>
    </xf>
    <xf numFmtId="164" fontId="5" fillId="4" borderId="3" xfId="1" applyNumberFormat="1" applyFont="1" applyFill="1" applyBorder="1" applyAlignment="1">
      <alignment vertical="top"/>
    </xf>
    <xf numFmtId="44" fontId="5" fillId="4" borderId="3" xfId="2" applyFont="1" applyFill="1" applyBorder="1" applyAlignment="1">
      <alignment vertical="top"/>
    </xf>
    <xf numFmtId="44" fontId="5" fillId="4" borderId="3" xfId="2" applyFont="1" applyFill="1" applyBorder="1" applyAlignment="1">
      <alignment horizontal="right" vertical="top"/>
    </xf>
    <xf numFmtId="2" fontId="5" fillId="0" borderId="3" xfId="0" applyNumberFormat="1" applyFont="1" applyBorder="1"/>
    <xf numFmtId="0" fontId="5" fillId="0" borderId="3" xfId="0" applyFont="1" applyBorder="1"/>
    <xf numFmtId="0" fontId="5" fillId="3" borderId="3" xfId="0" applyFont="1" applyFill="1" applyBorder="1"/>
    <xf numFmtId="0" fontId="3" fillId="5" borderId="3" xfId="0" applyFont="1" applyFill="1" applyBorder="1" applyAlignment="1">
      <alignment vertical="top" wrapText="1"/>
    </xf>
    <xf numFmtId="164" fontId="3" fillId="5" borderId="3" xfId="1" applyNumberFormat="1" applyFont="1" applyFill="1" applyBorder="1" applyAlignment="1">
      <alignment horizontal="center" vertical="top" wrapText="1"/>
    </xf>
    <xf numFmtId="0" fontId="5" fillId="5" borderId="3" xfId="0" applyFont="1" applyFill="1" applyBorder="1"/>
    <xf numFmtId="44" fontId="3" fillId="5" borderId="3" xfId="2" applyFont="1" applyFill="1" applyBorder="1" applyAlignment="1">
      <alignment horizontal="center" vertical="top" wrapText="1"/>
    </xf>
    <xf numFmtId="44" fontId="3" fillId="5" borderId="3" xfId="2" applyFont="1" applyFill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4" fontId="2" fillId="0" borderId="3" xfId="2" applyFont="1" applyBorder="1" applyAlignment="1">
      <alignment vertical="top" wrapText="1"/>
    </xf>
    <xf numFmtId="44" fontId="5" fillId="0" borderId="3" xfId="2" applyFont="1" applyBorder="1" applyAlignment="1">
      <alignment horizontal="right" vertical="top"/>
    </xf>
    <xf numFmtId="44" fontId="5" fillId="0" borderId="3" xfId="2" applyFont="1" applyBorder="1"/>
    <xf numFmtId="0" fontId="3" fillId="3" borderId="3" xfId="0" applyFont="1" applyFill="1" applyBorder="1" applyAlignment="1">
      <alignment vertical="top" wrapText="1"/>
    </xf>
    <xf numFmtId="44" fontId="2" fillId="3" borderId="3" xfId="2" applyFont="1" applyFill="1" applyBorder="1" applyAlignment="1">
      <alignment vertical="top" wrapText="1"/>
    </xf>
    <xf numFmtId="44" fontId="5" fillId="3" borderId="3" xfId="2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 wrapText="1"/>
    </xf>
    <xf numFmtId="44" fontId="3" fillId="2" borderId="3" xfId="2" applyFont="1" applyFill="1" applyBorder="1" applyAlignment="1">
      <alignment horizontal="right" vertical="top" wrapText="1"/>
    </xf>
    <xf numFmtId="44" fontId="3" fillId="2" borderId="3" xfId="2" applyFont="1" applyFill="1" applyBorder="1" applyAlignment="1">
      <alignment horizontal="right" vertical="top"/>
    </xf>
    <xf numFmtId="44" fontId="2" fillId="5" borderId="3" xfId="2" applyFont="1" applyFill="1" applyBorder="1" applyAlignment="1">
      <alignment vertical="top" wrapText="1"/>
    </xf>
    <xf numFmtId="44" fontId="2" fillId="5" borderId="3" xfId="2" applyFont="1" applyFill="1" applyBorder="1" applyAlignment="1">
      <alignment horizontal="right" vertical="top"/>
    </xf>
    <xf numFmtId="0" fontId="2" fillId="0" borderId="3" xfId="0" applyFont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5" fillId="2" borderId="3" xfId="0" applyFont="1" applyFill="1" applyBorder="1"/>
    <xf numFmtId="0" fontId="2" fillId="0" borderId="3" xfId="0" applyFont="1" applyBorder="1" applyAlignment="1">
      <alignment horizontal="left" vertical="top" wrapText="1"/>
    </xf>
    <xf numFmtId="44" fontId="3" fillId="0" borderId="3" xfId="2" applyFont="1" applyBorder="1" applyAlignment="1">
      <alignment vertical="top" wrapText="1"/>
    </xf>
    <xf numFmtId="44" fontId="5" fillId="0" borderId="3" xfId="2" applyFont="1" applyBorder="1" applyAlignment="1">
      <alignment vertical="top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44" fontId="3" fillId="0" borderId="3" xfId="2" applyFont="1" applyBorder="1" applyAlignment="1">
      <alignment horizontal="right" vertical="top" wrapText="1"/>
    </xf>
    <xf numFmtId="44" fontId="3" fillId="0" borderId="3" xfId="2" applyFont="1" applyBorder="1" applyAlignment="1">
      <alignment horizontal="right" vertical="top"/>
    </xf>
    <xf numFmtId="44" fontId="2" fillId="0" borderId="3" xfId="2" applyFont="1" applyBorder="1" applyAlignment="1">
      <alignment horizontal="right" vertical="top"/>
    </xf>
    <xf numFmtId="0" fontId="3" fillId="5" borderId="3" xfId="0" applyFont="1" applyFill="1" applyBorder="1" applyAlignment="1">
      <alignment horizontal="right" vertical="top" wrapText="1"/>
    </xf>
    <xf numFmtId="44" fontId="3" fillId="5" borderId="3" xfId="2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/>
    </xf>
    <xf numFmtId="44" fontId="5" fillId="0" borderId="3" xfId="2" applyFont="1" applyBorder="1" applyAlignment="1">
      <alignment vertical="top" wrapText="1"/>
    </xf>
    <xf numFmtId="44" fontId="4" fillId="0" borderId="3" xfId="2" applyFont="1" applyBorder="1" applyAlignment="1">
      <alignment horizontal="right" vertical="top"/>
    </xf>
    <xf numFmtId="0" fontId="0" fillId="0" borderId="3" xfId="0" applyBorder="1"/>
    <xf numFmtId="44" fontId="0" fillId="0" borderId="3" xfId="2" applyFont="1" applyBorder="1"/>
    <xf numFmtId="2" fontId="0" fillId="0" borderId="3" xfId="0" applyNumberFormat="1" applyBorder="1"/>
    <xf numFmtId="2" fontId="5" fillId="5" borderId="3" xfId="0" applyNumberFormat="1" applyFont="1" applyFill="1" applyBorder="1"/>
    <xf numFmtId="44" fontId="2" fillId="0" borderId="3" xfId="2" applyFont="1" applyBorder="1" applyAlignment="1">
      <alignment wrapText="1"/>
    </xf>
    <xf numFmtId="0" fontId="2" fillId="0" borderId="3" xfId="0" applyFont="1" applyBorder="1"/>
    <xf numFmtId="164" fontId="0" fillId="0" borderId="3" xfId="0" applyNumberFormat="1" applyBorder="1"/>
    <xf numFmtId="164" fontId="0" fillId="7" borderId="3" xfId="0" applyNumberFormat="1" applyFill="1" applyBorder="1"/>
    <xf numFmtId="0" fontId="0" fillId="7" borderId="3" xfId="0" applyFill="1" applyBorder="1"/>
    <xf numFmtId="0" fontId="6" fillId="7" borderId="2" xfId="0" applyFont="1" applyFill="1" applyBorder="1"/>
    <xf numFmtId="0" fontId="6" fillId="7" borderId="1" xfId="0" applyFont="1" applyFill="1" applyBorder="1"/>
    <xf numFmtId="0" fontId="6" fillId="7" borderId="0" xfId="0" applyFont="1" applyFill="1"/>
    <xf numFmtId="0" fontId="0" fillId="7" borderId="0" xfId="0" applyFill="1"/>
    <xf numFmtId="164" fontId="0" fillId="0" borderId="3" xfId="2" applyNumberFormat="1" applyFont="1" applyBorder="1"/>
    <xf numFmtId="0" fontId="5" fillId="4" borderId="3" xfId="0" applyFont="1" applyFill="1" applyBorder="1"/>
    <xf numFmtId="0" fontId="9" fillId="5" borderId="3" xfId="0" applyFont="1" applyFill="1" applyBorder="1" applyAlignment="1">
      <alignment vertical="top" wrapText="1"/>
    </xf>
    <xf numFmtId="164" fontId="9" fillId="7" borderId="3" xfId="1" applyNumberFormat="1" applyFont="1" applyFill="1" applyBorder="1" applyAlignment="1">
      <alignment horizontal="center" vertical="top" wrapText="1"/>
    </xf>
    <xf numFmtId="164" fontId="9" fillId="5" borderId="3" xfId="1" applyNumberFormat="1" applyFont="1" applyFill="1" applyBorder="1" applyAlignment="1">
      <alignment horizontal="center" vertical="top" wrapText="1"/>
    </xf>
    <xf numFmtId="44" fontId="9" fillId="5" borderId="3" xfId="2" applyFont="1" applyFill="1" applyBorder="1" applyAlignment="1">
      <alignment horizontal="center" vertical="top" wrapText="1"/>
    </xf>
    <xf numFmtId="44" fontId="9" fillId="5" borderId="3" xfId="2" applyFont="1" applyFill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44" fontId="11" fillId="7" borderId="3" xfId="2" applyFont="1" applyFill="1" applyBorder="1" applyAlignment="1">
      <alignment vertical="top" wrapText="1"/>
    </xf>
    <xf numFmtId="44" fontId="10" fillId="6" borderId="3" xfId="2" applyFont="1" applyFill="1" applyBorder="1" applyAlignment="1">
      <alignment vertical="top" wrapText="1"/>
    </xf>
    <xf numFmtId="44" fontId="10" fillId="0" borderId="3" xfId="2" applyFont="1" applyBorder="1" applyAlignment="1">
      <alignment vertical="top" wrapText="1"/>
    </xf>
    <xf numFmtId="44" fontId="12" fillId="6" borderId="3" xfId="2" applyFont="1" applyFill="1" applyBorder="1"/>
    <xf numFmtId="44" fontId="11" fillId="7" borderId="3" xfId="2" applyFont="1" applyFill="1" applyBorder="1" applyAlignment="1">
      <alignment wrapText="1"/>
    </xf>
    <xf numFmtId="0" fontId="9" fillId="3" borderId="3" xfId="0" applyFont="1" applyFill="1" applyBorder="1" applyAlignment="1">
      <alignment vertical="top" wrapText="1"/>
    </xf>
    <xf numFmtId="44" fontId="10" fillId="3" borderId="3" xfId="2" applyFont="1" applyFill="1" applyBorder="1" applyAlignment="1">
      <alignment vertical="top" wrapText="1"/>
    </xf>
    <xf numFmtId="44" fontId="12" fillId="0" borderId="3" xfId="2" applyFont="1" applyBorder="1"/>
    <xf numFmtId="0" fontId="9" fillId="2" borderId="3" xfId="0" applyFont="1" applyFill="1" applyBorder="1" applyAlignment="1">
      <alignment horizontal="right" vertical="top" wrapText="1"/>
    </xf>
    <xf numFmtId="44" fontId="11" fillId="7" borderId="3" xfId="2" applyFont="1" applyFill="1" applyBorder="1" applyAlignment="1">
      <alignment horizontal="right" vertical="top" wrapText="1"/>
    </xf>
    <xf numFmtId="44" fontId="9" fillId="2" borderId="3" xfId="2" applyFont="1" applyFill="1" applyBorder="1" applyAlignment="1">
      <alignment horizontal="right" vertical="top" wrapText="1"/>
    </xf>
    <xf numFmtId="44" fontId="10" fillId="5" borderId="3" xfId="2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64" fontId="11" fillId="7" borderId="3" xfId="0" applyNumberFormat="1" applyFont="1" applyFill="1" applyBorder="1"/>
    <xf numFmtId="164" fontId="11" fillId="7" borderId="3" xfId="2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64" fontId="11" fillId="7" borderId="0" xfId="0" applyNumberFormat="1" applyFont="1" applyFill="1"/>
    <xf numFmtId="0" fontId="12" fillId="7" borderId="0" xfId="0" applyFont="1" applyFill="1"/>
    <xf numFmtId="0" fontId="12" fillId="0" borderId="0" xfId="0" applyFont="1"/>
    <xf numFmtId="44" fontId="12" fillId="0" borderId="0" xfId="2" applyFont="1"/>
    <xf numFmtId="44" fontId="9" fillId="7" borderId="3" xfId="2" applyFont="1" applyFill="1" applyBorder="1" applyAlignment="1">
      <alignment horizontal="right" vertical="top" wrapText="1"/>
    </xf>
    <xf numFmtId="44" fontId="10" fillId="7" borderId="3" xfId="2" applyFont="1" applyFill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44" fontId="9" fillId="7" borderId="3" xfId="2" applyFont="1" applyFill="1" applyBorder="1" applyAlignment="1">
      <alignment vertical="top" wrapText="1"/>
    </xf>
    <xf numFmtId="44" fontId="9" fillId="6" borderId="3" xfId="2" applyFont="1" applyFill="1" applyBorder="1" applyAlignment="1">
      <alignment vertical="top" wrapText="1"/>
    </xf>
    <xf numFmtId="0" fontId="12" fillId="0" borderId="3" xfId="0" applyFont="1" applyBorder="1"/>
    <xf numFmtId="44" fontId="12" fillId="0" borderId="3" xfId="2" applyFont="1" applyBorder="1" applyAlignment="1">
      <alignment vertical="top"/>
    </xf>
    <xf numFmtId="0" fontId="9" fillId="0" borderId="3" xfId="0" applyFont="1" applyBorder="1" applyAlignment="1">
      <alignment horizontal="right" vertical="top" wrapText="1"/>
    </xf>
    <xf numFmtId="44" fontId="9" fillId="0" borderId="3" xfId="2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44" fontId="9" fillId="6" borderId="3" xfId="2" applyFont="1" applyFill="1" applyBorder="1" applyAlignment="1">
      <alignment horizontal="right" vertical="top" wrapText="1"/>
    </xf>
    <xf numFmtId="44" fontId="9" fillId="0" borderId="3" xfId="2" applyFont="1" applyBorder="1" applyAlignment="1">
      <alignment horizontal="right" vertical="top" wrapText="1"/>
    </xf>
    <xf numFmtId="0" fontId="9" fillId="5" borderId="3" xfId="0" applyFont="1" applyFill="1" applyBorder="1" applyAlignment="1">
      <alignment horizontal="right" vertical="top" wrapText="1"/>
    </xf>
    <xf numFmtId="44" fontId="9" fillId="7" borderId="3" xfId="2" applyFont="1" applyFill="1" applyBorder="1" applyAlignment="1">
      <alignment horizontal="center" vertical="top" wrapText="1"/>
    </xf>
    <xf numFmtId="44" fontId="9" fillId="5" borderId="3" xfId="2" applyFont="1" applyFill="1" applyBorder="1" applyAlignment="1">
      <alignment horizontal="right" vertical="top" wrapText="1"/>
    </xf>
    <xf numFmtId="0" fontId="12" fillId="7" borderId="3" xfId="0" applyFont="1" applyFill="1" applyBorder="1" applyAlignment="1">
      <alignment vertical="top"/>
    </xf>
    <xf numFmtId="164" fontId="12" fillId="7" borderId="3" xfId="0" applyNumberFormat="1" applyFont="1" applyFill="1" applyBorder="1"/>
    <xf numFmtId="44" fontId="12" fillId="0" borderId="3" xfId="2" applyFont="1" applyBorder="1" applyAlignment="1">
      <alignment vertical="top" wrapText="1"/>
    </xf>
    <xf numFmtId="44" fontId="12" fillId="7" borderId="3" xfId="0" applyNumberFormat="1" applyFont="1" applyFill="1" applyBorder="1"/>
    <xf numFmtId="44" fontId="9" fillId="8" borderId="3" xfId="2" applyFont="1" applyFill="1" applyBorder="1" applyAlignment="1">
      <alignment horizontal="center" vertical="top"/>
    </xf>
    <xf numFmtId="44" fontId="10" fillId="8" borderId="3" xfId="2" applyFont="1" applyFill="1" applyBorder="1" applyAlignment="1">
      <alignment vertical="top" wrapText="1"/>
    </xf>
    <xf numFmtId="44" fontId="12" fillId="8" borderId="3" xfId="2" applyFont="1" applyFill="1" applyBorder="1"/>
    <xf numFmtId="44" fontId="12" fillId="8" borderId="3" xfId="2" applyFont="1" applyFill="1" applyBorder="1" applyAlignment="1">
      <alignment horizontal="right" vertical="top"/>
    </xf>
    <xf numFmtId="44" fontId="9" fillId="8" borderId="3" xfId="2" applyFont="1" applyFill="1" applyBorder="1" applyAlignment="1">
      <alignment horizontal="right" vertical="top"/>
    </xf>
    <xf numFmtId="44" fontId="10" fillId="8" borderId="3" xfId="2" applyFont="1" applyFill="1" applyBorder="1" applyAlignment="1">
      <alignment horizontal="right" vertical="top"/>
    </xf>
    <xf numFmtId="44" fontId="12" fillId="8" borderId="0" xfId="2" applyFont="1" applyFill="1"/>
    <xf numFmtId="44" fontId="9" fillId="8" borderId="3" xfId="2" applyFont="1" applyFill="1" applyBorder="1" applyAlignment="1">
      <alignment horizontal="right" vertical="top" wrapText="1"/>
    </xf>
    <xf numFmtId="44" fontId="9" fillId="8" borderId="3" xfId="2" applyFont="1" applyFill="1" applyBorder="1" applyAlignment="1">
      <alignment vertical="top" wrapText="1"/>
    </xf>
    <xf numFmtId="44" fontId="11" fillId="8" borderId="3" xfId="2" applyFont="1" applyFill="1" applyBorder="1" applyAlignment="1">
      <alignment horizontal="right" vertical="top"/>
    </xf>
    <xf numFmtId="44" fontId="0" fillId="8" borderId="3" xfId="2" applyFont="1" applyFill="1" applyBorder="1"/>
    <xf numFmtId="44" fontId="6" fillId="8" borderId="2" xfId="2" applyFont="1" applyFill="1" applyBorder="1"/>
    <xf numFmtId="44" fontId="6" fillId="8" borderId="1" xfId="2" applyFont="1" applyFill="1" applyBorder="1"/>
    <xf numFmtId="44" fontId="6" fillId="8" borderId="0" xfId="2" applyFont="1" applyFill="1"/>
    <xf numFmtId="44" fontId="0" fillId="8" borderId="0" xfId="2" applyFont="1" applyFill="1"/>
    <xf numFmtId="0" fontId="2" fillId="7" borderId="3" xfId="0" applyFont="1" applyFill="1" applyBorder="1"/>
    <xf numFmtId="44" fontId="5" fillId="0" borderId="3" xfId="0" applyNumberFormat="1" applyFont="1" applyBorder="1"/>
    <xf numFmtId="44" fontId="10" fillId="7" borderId="3" xfId="2" applyFont="1" applyFill="1" applyBorder="1" applyAlignment="1" applyProtection="1">
      <alignment vertical="top" wrapText="1"/>
      <protection locked="0"/>
    </xf>
    <xf numFmtId="44" fontId="5" fillId="4" borderId="3" xfId="2" applyFont="1" applyFill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top"/>
    </xf>
    <xf numFmtId="165" fontId="4" fillId="5" borderId="3" xfId="0" applyNumberFormat="1" applyFont="1" applyFill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165" fontId="9" fillId="5" borderId="3" xfId="2" applyNumberFormat="1" applyFont="1" applyFill="1" applyBorder="1" applyAlignment="1">
      <alignment horizontal="center" vertical="top" wrapText="1"/>
    </xf>
    <xf numFmtId="2" fontId="0" fillId="0" borderId="3" xfId="0" applyNumberForma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164" fontId="9" fillId="7" borderId="3" xfId="2" applyNumberFormat="1" applyFont="1" applyFill="1" applyBorder="1" applyAlignment="1">
      <alignment horizontal="right" vertical="top" wrapText="1"/>
    </xf>
    <xf numFmtId="44" fontId="11" fillId="4" borderId="3" xfId="2" applyFont="1" applyFill="1" applyBorder="1" applyAlignment="1">
      <alignment vertical="top" wrapText="1"/>
    </xf>
    <xf numFmtId="44" fontId="9" fillId="4" borderId="3" xfId="2" applyFont="1" applyFill="1" applyBorder="1" applyAlignment="1">
      <alignment vertical="top" wrapText="1"/>
    </xf>
    <xf numFmtId="44" fontId="11" fillId="4" borderId="3" xfId="2" applyFont="1" applyFill="1" applyBorder="1" applyAlignment="1">
      <alignment wrapText="1"/>
    </xf>
    <xf numFmtId="164" fontId="11" fillId="4" borderId="3" xfId="0" applyNumberFormat="1" applyFont="1" applyFill="1" applyBorder="1"/>
    <xf numFmtId="164" fontId="11" fillId="4" borderId="3" xfId="2" applyNumberFormat="1" applyFont="1" applyFill="1" applyBorder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4271-F089-4148-9346-8F3D462FC5A1}">
  <sheetPr>
    <pageSetUpPr fitToPage="1"/>
  </sheetPr>
  <dimension ref="A1:CH49"/>
  <sheetViews>
    <sheetView topLeftCell="A16" zoomScale="110" zoomScaleNormal="110" workbookViewId="0">
      <selection activeCell="E31" sqref="E31"/>
    </sheetView>
  </sheetViews>
  <sheetFormatPr defaultRowHeight="18" customHeight="1" x14ac:dyDescent="0.3"/>
  <cols>
    <col min="1" max="1" width="60.5546875" customWidth="1"/>
    <col min="2" max="2" width="11.88671875" customWidth="1"/>
    <col min="3" max="3" width="10.33203125" customWidth="1"/>
    <col min="4" max="4" width="12.21875" customWidth="1"/>
    <col min="5" max="5" width="11.6640625" style="1" customWidth="1"/>
    <col min="6" max="6" width="12.33203125" style="1" customWidth="1"/>
    <col min="7" max="7" width="9.109375" style="6" customWidth="1"/>
    <col min="8" max="8" width="11.6640625" style="1" customWidth="1"/>
  </cols>
  <sheetData>
    <row r="1" spans="1:86" s="15" customFormat="1" ht="18" customHeight="1" x14ac:dyDescent="0.3">
      <c r="A1" s="9" t="s">
        <v>38</v>
      </c>
      <c r="B1" s="9"/>
      <c r="C1" s="9"/>
      <c r="D1" s="10"/>
      <c r="E1" s="11"/>
      <c r="F1" s="11"/>
      <c r="G1" s="12"/>
      <c r="H1" s="1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</row>
    <row r="2" spans="1:86" s="18" customFormat="1" ht="42" customHeight="1" x14ac:dyDescent="0.3">
      <c r="A2" s="16" t="s">
        <v>32</v>
      </c>
      <c r="B2" s="17" t="s">
        <v>39</v>
      </c>
      <c r="C2" s="17" t="s">
        <v>40</v>
      </c>
      <c r="D2" s="17" t="s">
        <v>41</v>
      </c>
      <c r="E2" s="19" t="s">
        <v>42</v>
      </c>
      <c r="F2" s="20" t="s">
        <v>23</v>
      </c>
      <c r="G2" s="19" t="s">
        <v>43</v>
      </c>
      <c r="H2" s="20" t="s">
        <v>4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</row>
    <row r="3" spans="1:86" s="14" customFormat="1" ht="16.05" customHeight="1" x14ac:dyDescent="0.3">
      <c r="A3" s="21" t="s">
        <v>27</v>
      </c>
      <c r="B3" s="22">
        <v>5064</v>
      </c>
      <c r="C3" s="22"/>
      <c r="D3" s="22">
        <v>6000</v>
      </c>
      <c r="E3" s="22"/>
      <c r="F3" s="22"/>
      <c r="G3" s="13"/>
      <c r="H3" s="23"/>
    </row>
    <row r="4" spans="1:86" s="14" customFormat="1" ht="16.05" customHeight="1" x14ac:dyDescent="0.3">
      <c r="A4" s="21" t="s">
        <v>28</v>
      </c>
      <c r="B4" s="22">
        <v>6393</v>
      </c>
      <c r="C4" s="22"/>
      <c r="D4" s="22">
        <v>6000</v>
      </c>
      <c r="E4" s="22"/>
      <c r="F4" s="22"/>
      <c r="G4" s="13"/>
      <c r="H4" s="23"/>
    </row>
    <row r="5" spans="1:86" s="14" customFormat="1" ht="16.05" customHeight="1" x14ac:dyDescent="0.3">
      <c r="A5" s="21" t="s">
        <v>5</v>
      </c>
      <c r="B5" s="22">
        <v>1124</v>
      </c>
      <c r="C5" s="22"/>
      <c r="D5" s="22">
        <v>1500</v>
      </c>
      <c r="E5" s="22"/>
      <c r="F5" s="22"/>
      <c r="G5" s="13"/>
      <c r="H5" s="23"/>
    </row>
    <row r="6" spans="1:86" s="14" customFormat="1" ht="16.05" customHeight="1" x14ac:dyDescent="0.3">
      <c r="A6" s="21" t="s">
        <v>6</v>
      </c>
      <c r="B6" s="22">
        <v>983</v>
      </c>
      <c r="C6" s="22"/>
      <c r="D6" s="22">
        <v>1000</v>
      </c>
      <c r="E6" s="22"/>
      <c r="F6" s="22"/>
      <c r="G6" s="13"/>
      <c r="H6" s="23"/>
    </row>
    <row r="7" spans="1:86" s="14" customFormat="1" ht="18.600000000000001" customHeight="1" x14ac:dyDescent="0.3">
      <c r="A7" s="21" t="s">
        <v>7</v>
      </c>
      <c r="B7" s="22">
        <v>1620</v>
      </c>
      <c r="C7" s="22"/>
      <c r="D7" s="24">
        <v>2000</v>
      </c>
      <c r="E7" s="22"/>
      <c r="F7" s="22"/>
      <c r="G7" s="13"/>
      <c r="H7" s="23"/>
    </row>
    <row r="8" spans="1:86" s="14" customFormat="1" ht="16.05" customHeight="1" x14ac:dyDescent="0.3">
      <c r="A8" s="21" t="s">
        <v>0</v>
      </c>
      <c r="B8" s="22">
        <v>469</v>
      </c>
      <c r="C8" s="22"/>
      <c r="D8" s="22">
        <v>600</v>
      </c>
      <c r="E8" s="22"/>
      <c r="F8" s="22"/>
      <c r="G8" s="13"/>
      <c r="H8" s="23"/>
    </row>
    <row r="9" spans="1:86" s="14" customFormat="1" ht="28.8" customHeight="1" x14ac:dyDescent="0.3">
      <c r="A9" s="21" t="s">
        <v>24</v>
      </c>
      <c r="B9" s="53">
        <v>53230</v>
      </c>
      <c r="C9" s="53"/>
      <c r="D9" s="24">
        <v>70000</v>
      </c>
      <c r="E9" s="22"/>
      <c r="F9" s="22"/>
      <c r="G9" s="13"/>
      <c r="H9" s="23"/>
    </row>
    <row r="10" spans="1:86" s="14" customFormat="1" ht="16.05" customHeight="1" x14ac:dyDescent="0.3">
      <c r="A10" s="21" t="s">
        <v>29</v>
      </c>
      <c r="B10" s="22">
        <v>16731</v>
      </c>
      <c r="C10" s="22"/>
      <c r="D10" s="22">
        <v>17000</v>
      </c>
      <c r="E10" s="22"/>
      <c r="F10" s="22"/>
      <c r="G10" s="13"/>
      <c r="H10" s="23"/>
    </row>
    <row r="11" spans="1:86" s="14" customFormat="1" ht="16.05" customHeight="1" x14ac:dyDescent="0.3">
      <c r="A11" s="21" t="s">
        <v>31</v>
      </c>
      <c r="B11" s="22">
        <v>3520</v>
      </c>
      <c r="C11" s="22"/>
      <c r="D11" s="22">
        <v>3500</v>
      </c>
      <c r="E11" s="22"/>
      <c r="F11" s="22"/>
      <c r="G11" s="13"/>
      <c r="H11" s="23"/>
    </row>
    <row r="12" spans="1:86" s="14" customFormat="1" ht="16.05" customHeight="1" x14ac:dyDescent="0.3">
      <c r="A12" s="21" t="s">
        <v>9</v>
      </c>
      <c r="B12" s="22"/>
      <c r="C12" s="22"/>
      <c r="D12" s="22">
        <v>250</v>
      </c>
      <c r="E12" s="22"/>
      <c r="F12" s="22"/>
      <c r="G12" s="13"/>
      <c r="H12" s="23"/>
    </row>
    <row r="13" spans="1:86" s="14" customFormat="1" ht="16.05" customHeight="1" x14ac:dyDescent="0.3">
      <c r="A13" s="21" t="s">
        <v>8</v>
      </c>
      <c r="B13" s="22">
        <v>8530</v>
      </c>
      <c r="C13" s="22"/>
      <c r="D13" s="22">
        <v>9000</v>
      </c>
      <c r="E13" s="22"/>
      <c r="F13" s="22"/>
      <c r="G13" s="13"/>
      <c r="H13" s="23"/>
    </row>
    <row r="14" spans="1:86" s="14" customFormat="1" ht="16.05" customHeight="1" x14ac:dyDescent="0.3">
      <c r="A14" s="21" t="s">
        <v>30</v>
      </c>
      <c r="B14" s="22">
        <v>1329</v>
      </c>
      <c r="C14" s="22"/>
      <c r="D14" s="22">
        <v>1200</v>
      </c>
      <c r="E14" s="22"/>
      <c r="F14" s="22"/>
      <c r="G14" s="13"/>
      <c r="H14" s="23"/>
    </row>
    <row r="15" spans="1:86" s="15" customFormat="1" ht="5.4" customHeight="1" x14ac:dyDescent="0.3">
      <c r="A15" s="25"/>
      <c r="B15" s="26"/>
      <c r="C15" s="26"/>
      <c r="D15" s="26"/>
      <c r="E15" s="26"/>
      <c r="F15" s="26"/>
      <c r="G15" s="13"/>
      <c r="H15" s="27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</row>
    <row r="16" spans="1:86" s="14" customFormat="1" ht="27" customHeight="1" x14ac:dyDescent="0.3">
      <c r="A16" s="21" t="s">
        <v>10</v>
      </c>
      <c r="B16" s="22"/>
      <c r="C16" s="22">
        <v>4700</v>
      </c>
      <c r="D16" s="24"/>
      <c r="E16" s="22">
        <v>2000</v>
      </c>
      <c r="F16" s="22"/>
      <c r="G16" s="13"/>
      <c r="H16" s="23"/>
    </row>
    <row r="17" spans="1:86" s="14" customFormat="1" ht="16.05" customHeight="1" x14ac:dyDescent="0.3">
      <c r="A17" s="21" t="s">
        <v>11</v>
      </c>
      <c r="B17" s="22"/>
      <c r="C17" s="22">
        <v>550</v>
      </c>
      <c r="D17" s="22"/>
      <c r="E17" s="22">
        <v>200</v>
      </c>
      <c r="F17" s="22"/>
      <c r="G17" s="13"/>
      <c r="H17" s="23"/>
    </row>
    <row r="18" spans="1:86" s="14" customFormat="1" ht="16.05" customHeight="1" x14ac:dyDescent="0.3">
      <c r="A18" s="21" t="s">
        <v>13</v>
      </c>
      <c r="B18" s="22"/>
      <c r="C18" s="22">
        <v>550</v>
      </c>
      <c r="D18" s="22"/>
      <c r="E18" s="22">
        <v>1000</v>
      </c>
      <c r="F18" s="22"/>
      <c r="G18" s="13"/>
      <c r="H18" s="23"/>
    </row>
    <row r="19" spans="1:86" s="14" customFormat="1" ht="16.05" customHeight="1" x14ac:dyDescent="0.3">
      <c r="A19" s="21" t="s">
        <v>35</v>
      </c>
      <c r="B19" s="22"/>
      <c r="C19" s="22">
        <v>5840</v>
      </c>
      <c r="D19" s="22"/>
      <c r="E19" s="22">
        <v>2500</v>
      </c>
      <c r="F19" s="22"/>
      <c r="G19" s="13"/>
      <c r="H19" s="23"/>
    </row>
    <row r="20" spans="1:86" s="14" customFormat="1" ht="16.05" customHeight="1" x14ac:dyDescent="0.3">
      <c r="A20" s="28" t="s">
        <v>3</v>
      </c>
      <c r="B20" s="29">
        <f t="shared" ref="B20" si="0">SUM(B3:B15)</f>
        <v>98993</v>
      </c>
      <c r="C20" s="29">
        <f>SUM(C3:C19)</f>
        <v>11640</v>
      </c>
      <c r="D20" s="29">
        <f>SUM(D3:D15)</f>
        <v>118050</v>
      </c>
      <c r="E20" s="29">
        <f>SUM(E16:E19)</f>
        <v>5700</v>
      </c>
      <c r="F20" s="29">
        <f>D20-E20</f>
        <v>112350</v>
      </c>
      <c r="G20" s="13">
        <f>D20/D$40*100</f>
        <v>16.93565741338498</v>
      </c>
      <c r="H20" s="30">
        <v>109350</v>
      </c>
    </row>
    <row r="21" spans="1:86" s="18" customFormat="1" ht="16.05" customHeight="1" x14ac:dyDescent="0.3">
      <c r="A21" s="16" t="s">
        <v>1</v>
      </c>
      <c r="B21" s="31"/>
      <c r="C21" s="31"/>
      <c r="D21" s="31"/>
      <c r="E21" s="31"/>
      <c r="F21" s="31"/>
      <c r="G21" s="32"/>
      <c r="H21" s="3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</row>
    <row r="22" spans="1:86" s="14" customFormat="1" ht="16.05" customHeight="1" x14ac:dyDescent="0.3">
      <c r="A22" s="33" t="s">
        <v>17</v>
      </c>
      <c r="B22" s="22">
        <v>9650</v>
      </c>
      <c r="C22" s="54"/>
      <c r="D22" s="22">
        <v>10000</v>
      </c>
      <c r="E22" s="22"/>
      <c r="F22" s="22"/>
      <c r="G22" s="13"/>
      <c r="H22" s="23"/>
    </row>
    <row r="23" spans="1:86" s="14" customFormat="1" ht="16.05" customHeight="1" x14ac:dyDescent="0.3">
      <c r="A23" s="21" t="s">
        <v>34</v>
      </c>
      <c r="B23" s="22">
        <v>28500</v>
      </c>
      <c r="C23" s="54"/>
      <c r="D23" s="22">
        <v>30000</v>
      </c>
      <c r="E23" s="22"/>
      <c r="F23" s="22"/>
      <c r="G23" s="13"/>
      <c r="H23" s="23"/>
    </row>
    <row r="24" spans="1:86" s="14" customFormat="1" ht="16.05" customHeight="1" x14ac:dyDescent="0.3">
      <c r="A24" s="21" t="s">
        <v>16</v>
      </c>
      <c r="B24" s="22">
        <v>427082</v>
      </c>
      <c r="C24" s="54"/>
      <c r="D24" s="22">
        <v>300000</v>
      </c>
      <c r="E24" s="22"/>
      <c r="F24" s="22"/>
      <c r="G24" s="13"/>
      <c r="H24" s="23"/>
    </row>
    <row r="25" spans="1:86" s="14" customFormat="1" ht="16.05" customHeight="1" x14ac:dyDescent="0.3">
      <c r="A25" s="21" t="s">
        <v>14</v>
      </c>
      <c r="B25" s="22">
        <v>46600</v>
      </c>
      <c r="C25" s="54"/>
      <c r="D25" s="22">
        <v>50000</v>
      </c>
      <c r="E25" s="22"/>
      <c r="F25" s="22"/>
      <c r="G25" s="13"/>
      <c r="H25" s="23"/>
    </row>
    <row r="26" spans="1:86" s="14" customFormat="1" ht="16.05" customHeight="1" x14ac:dyDescent="0.3">
      <c r="A26" s="33" t="s">
        <v>15</v>
      </c>
      <c r="B26" s="22">
        <v>22460</v>
      </c>
      <c r="C26" s="22"/>
      <c r="D26" s="22">
        <v>12000</v>
      </c>
      <c r="E26" s="22"/>
      <c r="F26" s="22"/>
      <c r="G26" s="13"/>
      <c r="H26" s="23"/>
    </row>
    <row r="27" spans="1:86" s="14" customFormat="1" ht="16.05" customHeight="1" x14ac:dyDescent="0.3">
      <c r="A27" s="33" t="s">
        <v>12</v>
      </c>
      <c r="B27" s="22">
        <v>695</v>
      </c>
      <c r="C27" s="22"/>
      <c r="D27" s="22">
        <v>500</v>
      </c>
      <c r="E27" s="22"/>
      <c r="F27" s="22"/>
      <c r="G27" s="13"/>
      <c r="H27" s="23"/>
    </row>
    <row r="28" spans="1:86" s="14" customFormat="1" ht="16.05" customHeight="1" x14ac:dyDescent="0.3">
      <c r="A28" s="33" t="s">
        <v>33</v>
      </c>
      <c r="B28" s="22">
        <v>18600</v>
      </c>
      <c r="C28" s="22"/>
      <c r="D28" s="22">
        <v>16000</v>
      </c>
      <c r="E28" s="22"/>
      <c r="F28" s="22"/>
      <c r="G28" s="13"/>
      <c r="H28" s="23"/>
    </row>
    <row r="29" spans="1:86" s="14" customFormat="1" ht="16.05" customHeight="1" x14ac:dyDescent="0.3">
      <c r="A29" s="21" t="s">
        <v>18</v>
      </c>
      <c r="B29" s="22">
        <v>450</v>
      </c>
      <c r="C29" s="22"/>
      <c r="D29" s="22">
        <v>5500</v>
      </c>
      <c r="E29" s="22"/>
      <c r="F29" s="22"/>
      <c r="G29" s="13"/>
      <c r="H29" s="23"/>
    </row>
    <row r="30" spans="1:86" s="15" customFormat="1" ht="5.4" customHeight="1" x14ac:dyDescent="0.3">
      <c r="A30" s="34"/>
      <c r="B30" s="26"/>
      <c r="C30" s="26"/>
      <c r="D30" s="26"/>
      <c r="E30" s="26"/>
      <c r="F30" s="26"/>
      <c r="G30" s="13"/>
      <c r="H30" s="27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</row>
    <row r="31" spans="1:86" s="14" customFormat="1" ht="16.05" customHeight="1" x14ac:dyDescent="0.3">
      <c r="A31" s="21" t="s">
        <v>19</v>
      </c>
      <c r="B31" s="22"/>
      <c r="C31" s="22">
        <v>43650</v>
      </c>
      <c r="D31" s="22"/>
      <c r="E31" s="22">
        <v>47250</v>
      </c>
      <c r="F31" s="22"/>
      <c r="G31" s="13"/>
      <c r="H31" s="23"/>
    </row>
    <row r="32" spans="1:86" s="35" customFormat="1" ht="16.05" customHeight="1" x14ac:dyDescent="0.3">
      <c r="A32" s="28" t="s">
        <v>2</v>
      </c>
      <c r="B32" s="29">
        <f>SUM(B22:B29)</f>
        <v>554037</v>
      </c>
      <c r="C32" s="29">
        <f>SUM(C31)</f>
        <v>43650</v>
      </c>
      <c r="D32" s="29">
        <f>SUM(D22:D29)</f>
        <v>424000</v>
      </c>
      <c r="E32" s="29">
        <f>SUM(E30:E31)</f>
        <v>47250</v>
      </c>
      <c r="F32" s="29">
        <f>D32-E32</f>
        <v>376750</v>
      </c>
      <c r="G32" s="13">
        <f>D32/D$40*100</f>
        <v>60.827774191234482</v>
      </c>
      <c r="H32" s="29">
        <v>379750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</row>
    <row r="33" spans="1:86" s="18" customFormat="1" ht="16.05" customHeight="1" x14ac:dyDescent="0.3">
      <c r="A33" s="16" t="s">
        <v>20</v>
      </c>
      <c r="B33" s="31"/>
      <c r="C33" s="31"/>
      <c r="D33" s="31"/>
      <c r="E33" s="31"/>
      <c r="F33" s="31"/>
      <c r="G33" s="32"/>
      <c r="H33" s="3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</row>
    <row r="34" spans="1:86" s="14" customFormat="1" ht="16.05" customHeight="1" x14ac:dyDescent="0.3">
      <c r="A34" s="36" t="s">
        <v>37</v>
      </c>
      <c r="B34" s="37"/>
      <c r="C34" s="37"/>
      <c r="D34" s="37">
        <v>100000</v>
      </c>
      <c r="F34" s="38"/>
      <c r="G34" s="13"/>
      <c r="H34" s="23"/>
    </row>
    <row r="35" spans="1:86" s="14" customFormat="1" ht="16.05" customHeight="1" x14ac:dyDescent="0.3">
      <c r="A35" s="36" t="s">
        <v>36</v>
      </c>
      <c r="B35" s="37"/>
      <c r="C35" s="37"/>
      <c r="D35" s="37">
        <v>50000</v>
      </c>
      <c r="E35" s="38"/>
      <c r="F35" s="38"/>
      <c r="G35" s="13"/>
      <c r="H35" s="23"/>
    </row>
    <row r="36" spans="1:86" s="14" customFormat="1" ht="16.05" customHeight="1" x14ac:dyDescent="0.3">
      <c r="A36" s="39" t="s">
        <v>21</v>
      </c>
      <c r="B36" s="37"/>
      <c r="C36" s="37"/>
      <c r="D36" s="37">
        <f>SUM(D34:D35)</f>
        <v>150000</v>
      </c>
      <c r="E36" s="38">
        <f>SUM(E34:E35)</f>
        <v>0</v>
      </c>
      <c r="F36" s="29">
        <f>D36-E36</f>
        <v>150000</v>
      </c>
      <c r="G36" s="13">
        <f>D36/D$40*100</f>
        <v>21.519259737465031</v>
      </c>
      <c r="H36" s="37">
        <v>150000</v>
      </c>
    </row>
    <row r="37" spans="1:86" s="18" customFormat="1" ht="16.05" customHeight="1" x14ac:dyDescent="0.3">
      <c r="A37" s="16" t="s">
        <v>22</v>
      </c>
      <c r="B37" s="31"/>
      <c r="C37" s="31"/>
      <c r="D37" s="31"/>
      <c r="E37" s="31"/>
      <c r="F37" s="31"/>
      <c r="G37" s="32"/>
      <c r="H37" s="3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</row>
    <row r="38" spans="1:86" s="14" customFormat="1" ht="16.05" customHeight="1" x14ac:dyDescent="0.3">
      <c r="A38" s="40" t="s">
        <v>26</v>
      </c>
      <c r="B38" s="41"/>
      <c r="C38" s="41"/>
      <c r="D38" s="41">
        <v>5000</v>
      </c>
      <c r="E38" s="38"/>
      <c r="F38" s="29">
        <f>D38-E38</f>
        <v>5000</v>
      </c>
      <c r="G38" s="13">
        <f>D38/D$40*100</f>
        <v>0.71730865791550102</v>
      </c>
      <c r="H38" s="42">
        <f>D38-E38</f>
        <v>5000</v>
      </c>
    </row>
    <row r="39" spans="1:86" s="14" customFormat="1" ht="16.05" customHeight="1" x14ac:dyDescent="0.3">
      <c r="A39" s="40"/>
      <c r="B39" s="41"/>
      <c r="C39" s="41"/>
      <c r="D39" s="41"/>
      <c r="E39" s="38"/>
      <c r="F39" s="38"/>
      <c r="G39" s="13"/>
      <c r="H39" s="43"/>
    </row>
    <row r="40" spans="1:86" s="15" customFormat="1" ht="16.05" customHeight="1" x14ac:dyDescent="0.3">
      <c r="A40" s="44" t="s">
        <v>25</v>
      </c>
      <c r="B40" s="19"/>
      <c r="C40" s="19"/>
      <c r="D40" s="19">
        <f>SUM(D20+D36+D32+D38)</f>
        <v>697050</v>
      </c>
      <c r="E40" s="19">
        <f>SUM(E38,E36,E32,E20)</f>
        <v>52950</v>
      </c>
      <c r="F40" s="45">
        <f>D40-E40</f>
        <v>644100</v>
      </c>
      <c r="G40" s="52">
        <f>D40/D$40*100</f>
        <v>100</v>
      </c>
      <c r="H40" s="45">
        <v>644100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</row>
    <row r="41" spans="1:86" s="14" customFormat="1" ht="16.05" customHeight="1" x14ac:dyDescent="0.3">
      <c r="A41" s="46"/>
      <c r="B41" s="46"/>
      <c r="C41" s="46"/>
      <c r="D41" s="47"/>
      <c r="E41" s="24"/>
      <c r="F41" s="24"/>
      <c r="G41" s="13"/>
      <c r="H41" s="48"/>
    </row>
    <row r="42" spans="1:86" s="14" customFormat="1" ht="18" customHeight="1" x14ac:dyDescent="0.3">
      <c r="D42" s="24"/>
      <c r="E42" s="24"/>
      <c r="F42" s="24"/>
      <c r="G42" s="24"/>
      <c r="H42" s="24"/>
    </row>
    <row r="43" spans="1:86" s="49" customFormat="1" ht="18" customHeight="1" x14ac:dyDescent="0.3">
      <c r="E43" s="50"/>
      <c r="F43" s="50"/>
      <c r="G43" s="51"/>
      <c r="H43" s="50"/>
    </row>
    <row r="44" spans="1:86" s="49" customFormat="1" ht="18" customHeight="1" x14ac:dyDescent="0.3">
      <c r="E44" s="50"/>
      <c r="F44" s="50"/>
      <c r="G44" s="51"/>
      <c r="H44" s="50"/>
    </row>
    <row r="45" spans="1:86" s="49" customFormat="1" ht="18" customHeight="1" x14ac:dyDescent="0.3">
      <c r="E45" s="50"/>
      <c r="F45" s="50"/>
      <c r="G45" s="51"/>
      <c r="H45" s="50"/>
    </row>
    <row r="46" spans="1:86" ht="18" customHeight="1" x14ac:dyDescent="0.3">
      <c r="A46" s="7"/>
      <c r="B46" s="7"/>
      <c r="C46" s="7"/>
      <c r="D46" s="7"/>
      <c r="E46" s="8"/>
      <c r="F46" s="8"/>
      <c r="H46" s="8"/>
    </row>
    <row r="47" spans="1:86" ht="18" customHeight="1" x14ac:dyDescent="0.3">
      <c r="A47" s="2"/>
      <c r="B47" s="2"/>
      <c r="C47" s="2"/>
      <c r="D47" s="2"/>
      <c r="E47" s="3"/>
      <c r="F47" s="3"/>
      <c r="H47" s="3"/>
    </row>
    <row r="48" spans="1:86" ht="18" customHeight="1" x14ac:dyDescent="0.3">
      <c r="A48" s="2"/>
      <c r="B48" s="2"/>
      <c r="C48" s="2"/>
      <c r="D48" s="2"/>
      <c r="E48" s="3"/>
      <c r="F48" s="3"/>
      <c r="H48" s="3"/>
    </row>
    <row r="49" spans="1:8" ht="18" customHeight="1" x14ac:dyDescent="0.3">
      <c r="A49" s="4"/>
      <c r="B49" s="4"/>
      <c r="C49" s="4"/>
      <c r="D49" s="4"/>
      <c r="E49" s="5"/>
      <c r="F49" s="5"/>
      <c r="H49" s="5"/>
    </row>
  </sheetData>
  <phoneticPr fontId="8" type="noConversion"/>
  <printOptions gridLines="1"/>
  <pageMargins left="1" right="1" top="1" bottom="1" header="0.5" footer="0.5"/>
  <pageSetup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ED2A-A4AC-4B98-847F-513BBE955B9A}">
  <sheetPr>
    <pageSetUpPr fitToPage="1"/>
  </sheetPr>
  <dimension ref="A1:CH51"/>
  <sheetViews>
    <sheetView topLeftCell="B22" zoomScaleNormal="100" workbookViewId="0">
      <selection activeCell="G42" sqref="G42"/>
    </sheetView>
  </sheetViews>
  <sheetFormatPr defaultRowHeight="18" customHeight="1" x14ac:dyDescent="0.3"/>
  <cols>
    <col min="1" max="1" width="61.77734375" customWidth="1"/>
    <col min="2" max="2" width="14.88671875" style="123" customWidth="1"/>
    <col min="3" max="3" width="15.77734375" style="61" customWidth="1"/>
    <col min="4" max="4" width="15.6640625" style="61" customWidth="1"/>
    <col min="5" max="5" width="14.77734375" customWidth="1"/>
    <col min="6" max="6" width="12.6640625" style="1" customWidth="1"/>
    <col min="7" max="7" width="14.33203125" style="1" customWidth="1"/>
    <col min="8" max="8" width="9.33203125" style="134" customWidth="1"/>
    <col min="10" max="10" width="12.5546875" bestFit="1" customWidth="1"/>
  </cols>
  <sheetData>
    <row r="1" spans="1:86" s="63" customFormat="1" ht="18" customHeight="1" x14ac:dyDescent="0.3">
      <c r="A1" s="9" t="s">
        <v>47</v>
      </c>
      <c r="B1" s="12"/>
      <c r="C1" s="9"/>
      <c r="D1" s="9"/>
      <c r="E1" s="10"/>
      <c r="F1" s="11"/>
      <c r="G1" s="11"/>
      <c r="H1" s="127"/>
    </row>
    <row r="2" spans="1:86" s="18" customFormat="1" ht="55.2" customHeight="1" x14ac:dyDescent="0.3">
      <c r="A2" s="64" t="s">
        <v>32</v>
      </c>
      <c r="B2" s="109" t="s">
        <v>23</v>
      </c>
      <c r="C2" s="65" t="s">
        <v>44</v>
      </c>
      <c r="D2" s="65" t="s">
        <v>45</v>
      </c>
      <c r="E2" s="66" t="s">
        <v>52</v>
      </c>
      <c r="F2" s="67" t="s">
        <v>53</v>
      </c>
      <c r="G2" s="68" t="s">
        <v>46</v>
      </c>
      <c r="H2" s="19" t="s">
        <v>43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</row>
    <row r="3" spans="1:86" s="14" customFormat="1" ht="22.95" customHeight="1" x14ac:dyDescent="0.3">
      <c r="A3" s="69" t="s">
        <v>54</v>
      </c>
      <c r="B3" s="110">
        <v>6000</v>
      </c>
      <c r="C3" s="70">
        <v>9935.85</v>
      </c>
      <c r="D3" s="70">
        <v>450</v>
      </c>
      <c r="E3" s="71">
        <v>6000</v>
      </c>
      <c r="F3" s="72"/>
      <c r="G3" s="72"/>
      <c r="H3" s="128"/>
    </row>
    <row r="4" spans="1:86" s="14" customFormat="1" ht="22.95" customHeight="1" x14ac:dyDescent="0.3">
      <c r="A4" s="69" t="s">
        <v>75</v>
      </c>
      <c r="B4" s="110">
        <v>6000</v>
      </c>
      <c r="C4" s="70">
        <v>11260</v>
      </c>
      <c r="D4" s="70"/>
      <c r="E4" s="71">
        <v>12000</v>
      </c>
      <c r="F4" s="72"/>
      <c r="G4" s="72"/>
      <c r="H4" s="129"/>
    </row>
    <row r="5" spans="1:86" s="14" customFormat="1" ht="22.95" customHeight="1" x14ac:dyDescent="0.3">
      <c r="A5" s="69" t="s">
        <v>77</v>
      </c>
      <c r="B5" s="110">
        <v>1500</v>
      </c>
      <c r="C5" s="70">
        <v>1260.79</v>
      </c>
      <c r="D5" s="70"/>
      <c r="E5" s="71">
        <v>1500</v>
      </c>
      <c r="F5" s="72"/>
      <c r="G5" s="72"/>
      <c r="H5" s="129"/>
    </row>
    <row r="6" spans="1:86" s="14" customFormat="1" ht="22.95" customHeight="1" x14ac:dyDescent="0.3">
      <c r="A6" s="69" t="s">
        <v>55</v>
      </c>
      <c r="B6" s="110">
        <v>1000</v>
      </c>
      <c r="C6" s="70">
        <v>1061.28</v>
      </c>
      <c r="D6" s="70"/>
      <c r="E6" s="71">
        <v>1000</v>
      </c>
      <c r="F6" s="72"/>
      <c r="G6" s="72"/>
      <c r="H6" s="129"/>
    </row>
    <row r="7" spans="1:86" s="14" customFormat="1" ht="22.95" customHeight="1" x14ac:dyDescent="0.3">
      <c r="A7" s="69" t="s">
        <v>56</v>
      </c>
      <c r="B7" s="111">
        <v>2000</v>
      </c>
      <c r="C7" s="70">
        <v>3992</v>
      </c>
      <c r="D7" s="70">
        <v>985.25</v>
      </c>
      <c r="E7" s="73">
        <v>2000</v>
      </c>
      <c r="F7" s="72"/>
      <c r="G7" s="72"/>
      <c r="H7" s="129"/>
    </row>
    <row r="8" spans="1:86" s="14" customFormat="1" ht="22.95" customHeight="1" x14ac:dyDescent="0.3">
      <c r="A8" s="69" t="s">
        <v>0</v>
      </c>
      <c r="B8" s="110">
        <v>600</v>
      </c>
      <c r="C8" s="70">
        <v>405.96</v>
      </c>
      <c r="D8" s="70"/>
      <c r="E8" s="71">
        <v>400</v>
      </c>
      <c r="F8" s="72"/>
      <c r="G8" s="72"/>
      <c r="H8" s="129"/>
    </row>
    <row r="9" spans="1:86" s="14" customFormat="1" ht="31.95" customHeight="1" x14ac:dyDescent="0.3">
      <c r="A9" s="69" t="s">
        <v>76</v>
      </c>
      <c r="B9" s="111">
        <v>70000</v>
      </c>
      <c r="C9" s="74">
        <v>43544.36</v>
      </c>
      <c r="D9" s="74"/>
      <c r="E9" s="73">
        <v>50000</v>
      </c>
      <c r="F9" s="72"/>
      <c r="G9" s="72"/>
      <c r="H9" s="129"/>
    </row>
    <row r="10" spans="1:86" s="14" customFormat="1" ht="31.95" customHeight="1" x14ac:dyDescent="0.3">
      <c r="A10" s="69" t="s">
        <v>57</v>
      </c>
      <c r="B10" s="110">
        <v>17000</v>
      </c>
      <c r="C10" s="70">
        <v>16133.53</v>
      </c>
      <c r="D10" s="70"/>
      <c r="E10" s="71">
        <v>17000</v>
      </c>
      <c r="F10" s="72"/>
      <c r="G10" s="72"/>
      <c r="H10" s="129"/>
    </row>
    <row r="11" spans="1:86" s="14" customFormat="1" ht="22.95" customHeight="1" x14ac:dyDescent="0.3">
      <c r="A11" s="69" t="s">
        <v>78</v>
      </c>
      <c r="B11" s="110">
        <v>3500</v>
      </c>
      <c r="C11" s="70">
        <v>322.57</v>
      </c>
      <c r="D11" s="70"/>
      <c r="E11" s="71">
        <v>300</v>
      </c>
      <c r="F11" s="72"/>
      <c r="G11" s="72"/>
      <c r="H11" s="129"/>
    </row>
    <row r="12" spans="1:86" s="14" customFormat="1" ht="22.95" customHeight="1" x14ac:dyDescent="0.3">
      <c r="A12" s="69" t="s">
        <v>58</v>
      </c>
      <c r="B12" s="110">
        <v>250</v>
      </c>
      <c r="C12" s="70">
        <v>75.489999999999995</v>
      </c>
      <c r="D12" s="70"/>
      <c r="E12" s="71">
        <v>250</v>
      </c>
      <c r="F12" s="72"/>
      <c r="G12" s="72"/>
      <c r="H12" s="129"/>
    </row>
    <row r="13" spans="1:86" s="14" customFormat="1" ht="22.95" customHeight="1" x14ac:dyDescent="0.3">
      <c r="A13" s="69" t="s">
        <v>59</v>
      </c>
      <c r="B13" s="110">
        <v>9000</v>
      </c>
      <c r="C13" s="70">
        <v>5849.62</v>
      </c>
      <c r="D13" s="70">
        <v>1.67</v>
      </c>
      <c r="E13" s="71">
        <v>7000</v>
      </c>
      <c r="F13" s="72"/>
      <c r="G13" s="72"/>
      <c r="H13" s="129"/>
    </row>
    <row r="14" spans="1:86" s="14" customFormat="1" ht="22.95" customHeight="1" x14ac:dyDescent="0.3">
      <c r="A14" s="69" t="s">
        <v>60</v>
      </c>
      <c r="B14" s="110">
        <v>1200</v>
      </c>
      <c r="C14" s="70">
        <v>1232.5</v>
      </c>
      <c r="D14" s="70"/>
      <c r="E14" s="71">
        <v>1200</v>
      </c>
      <c r="F14" s="72"/>
      <c r="G14" s="72"/>
      <c r="H14" s="129"/>
    </row>
    <row r="15" spans="1:86" s="15" customFormat="1" ht="10.8" customHeight="1" x14ac:dyDescent="0.3">
      <c r="A15" s="64"/>
      <c r="B15" s="112"/>
      <c r="C15" s="70"/>
      <c r="D15" s="70"/>
      <c r="E15" s="81"/>
      <c r="F15" s="8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</row>
    <row r="16" spans="1:86" s="14" customFormat="1" ht="31.95" customHeight="1" x14ac:dyDescent="0.3">
      <c r="A16" s="69" t="s">
        <v>61</v>
      </c>
      <c r="B16" s="112"/>
      <c r="C16" s="70">
        <v>300</v>
      </c>
      <c r="D16" s="70">
        <v>4781</v>
      </c>
      <c r="E16" s="77"/>
      <c r="F16" s="71">
        <v>2500</v>
      </c>
      <c r="G16" s="72"/>
      <c r="H16" s="129"/>
    </row>
    <row r="17" spans="1:86" s="14" customFormat="1" ht="22.95" customHeight="1" x14ac:dyDescent="0.3">
      <c r="A17" s="69" t="s">
        <v>62</v>
      </c>
      <c r="B17" s="112"/>
      <c r="C17" s="70"/>
      <c r="D17" s="70">
        <v>300</v>
      </c>
      <c r="E17" s="72"/>
      <c r="F17" s="71">
        <v>200</v>
      </c>
      <c r="G17" s="72"/>
      <c r="H17" s="129"/>
    </row>
    <row r="18" spans="1:86" s="14" customFormat="1" ht="22.95" customHeight="1" x14ac:dyDescent="0.3">
      <c r="A18" s="69" t="s">
        <v>13</v>
      </c>
      <c r="B18" s="112"/>
      <c r="C18" s="70"/>
      <c r="D18" s="70">
        <v>4271.51</v>
      </c>
      <c r="E18" s="72"/>
      <c r="F18" s="71">
        <v>4000</v>
      </c>
      <c r="G18" s="72"/>
      <c r="H18" s="129"/>
    </row>
    <row r="19" spans="1:86" s="14" customFormat="1" ht="22.95" customHeight="1" x14ac:dyDescent="0.3">
      <c r="A19" s="69" t="s">
        <v>82</v>
      </c>
      <c r="B19" s="112"/>
      <c r="C19" s="70"/>
      <c r="D19" s="70">
        <v>3972</v>
      </c>
      <c r="E19" s="72"/>
      <c r="F19" s="71">
        <v>2000</v>
      </c>
      <c r="G19" s="72"/>
      <c r="H19" s="129"/>
    </row>
    <row r="20" spans="1:86" s="124" customFormat="1" ht="22.95" customHeight="1" x14ac:dyDescent="0.3">
      <c r="A20" s="97" t="s">
        <v>79</v>
      </c>
      <c r="B20" s="112"/>
      <c r="C20" s="93">
        <f>SUM(C3:C19)</f>
        <v>95373.95</v>
      </c>
      <c r="D20" s="93"/>
      <c r="E20" s="54"/>
      <c r="F20" s="54"/>
      <c r="G20" s="54"/>
      <c r="H20" s="131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86" s="15" customFormat="1" ht="22.95" customHeight="1" x14ac:dyDescent="0.3">
      <c r="A21" s="75" t="s">
        <v>49</v>
      </c>
      <c r="B21" s="112"/>
      <c r="C21" s="70">
        <v>27136</v>
      </c>
      <c r="D21" s="70"/>
      <c r="E21" s="76"/>
      <c r="F21" s="76"/>
      <c r="G21" s="76"/>
      <c r="H21" s="129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</row>
    <row r="22" spans="1:86" s="14" customFormat="1" ht="22.95" customHeight="1" x14ac:dyDescent="0.3">
      <c r="A22" s="78" t="s">
        <v>83</v>
      </c>
      <c r="B22" s="113">
        <v>112350</v>
      </c>
      <c r="C22" s="79">
        <f>SUM(C20+C21)</f>
        <v>122509.95</v>
      </c>
      <c r="D22" s="79">
        <f>SUM(D3:D19)</f>
        <v>14761.43</v>
      </c>
      <c r="E22" s="80">
        <f>SUM(E3:E15)</f>
        <v>98650</v>
      </c>
      <c r="F22" s="80">
        <f>SUM(F16:F19)</f>
        <v>8700</v>
      </c>
      <c r="G22" s="80">
        <f>E22-F22</f>
        <v>89950</v>
      </c>
      <c r="H22" s="129">
        <f>G22/$G$42*100</f>
        <v>12.851835976568083</v>
      </c>
    </row>
    <row r="23" spans="1:86" s="18" customFormat="1" ht="22.95" customHeight="1" x14ac:dyDescent="0.3">
      <c r="A23" s="64" t="s">
        <v>1</v>
      </c>
      <c r="B23" s="114"/>
      <c r="C23" s="70"/>
      <c r="D23" s="70"/>
      <c r="E23" s="81"/>
      <c r="F23" s="81"/>
      <c r="G23" s="81"/>
      <c r="H23" s="13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</row>
    <row r="24" spans="1:86" s="14" customFormat="1" ht="22.95" customHeight="1" x14ac:dyDescent="0.3">
      <c r="A24" s="82" t="s">
        <v>63</v>
      </c>
      <c r="B24" s="110">
        <v>10000</v>
      </c>
      <c r="C24" s="70">
        <v>2501.41</v>
      </c>
      <c r="D24" s="83"/>
      <c r="E24" s="71">
        <v>10000</v>
      </c>
      <c r="F24" s="72"/>
      <c r="G24" s="72"/>
      <c r="H24" s="129"/>
    </row>
    <row r="25" spans="1:86" s="14" customFormat="1" ht="22.95" customHeight="1" x14ac:dyDescent="0.3">
      <c r="A25" s="69" t="s">
        <v>64</v>
      </c>
      <c r="B25" s="110">
        <v>30000</v>
      </c>
      <c r="C25" s="70">
        <v>12393.08</v>
      </c>
      <c r="D25" s="83"/>
      <c r="E25" s="71">
        <v>40000</v>
      </c>
      <c r="F25" s="72"/>
      <c r="G25" s="72"/>
      <c r="H25" s="129"/>
    </row>
    <row r="26" spans="1:86" s="14" customFormat="1" ht="22.95" customHeight="1" x14ac:dyDescent="0.3">
      <c r="A26" s="69" t="s">
        <v>65</v>
      </c>
      <c r="B26" s="110">
        <v>300000</v>
      </c>
      <c r="C26" s="70">
        <v>158177.87</v>
      </c>
      <c r="D26" s="83"/>
      <c r="E26" s="71">
        <f>366350-31900</f>
        <v>334450</v>
      </c>
      <c r="F26" s="72"/>
      <c r="G26" s="72"/>
      <c r="H26" s="129"/>
    </row>
    <row r="27" spans="1:86" s="14" customFormat="1" ht="31.95" customHeight="1" x14ac:dyDescent="0.3">
      <c r="A27" s="69" t="s">
        <v>66</v>
      </c>
      <c r="B27" s="110">
        <v>50000</v>
      </c>
      <c r="C27" s="70">
        <v>17518.37</v>
      </c>
      <c r="D27" s="83">
        <v>795</v>
      </c>
      <c r="E27" s="71">
        <v>50000</v>
      </c>
      <c r="F27" s="72"/>
      <c r="G27" s="72"/>
      <c r="H27" s="129"/>
    </row>
    <row r="28" spans="1:86" s="14" customFormat="1" ht="22.95" customHeight="1" x14ac:dyDescent="0.3">
      <c r="A28" s="82" t="s">
        <v>67</v>
      </c>
      <c r="B28" s="110">
        <v>12000</v>
      </c>
      <c r="C28" s="70"/>
      <c r="D28" s="84"/>
      <c r="E28" s="71">
        <v>12000</v>
      </c>
      <c r="F28" s="72"/>
      <c r="G28" s="72"/>
      <c r="H28" s="129"/>
    </row>
    <row r="29" spans="1:86" s="14" customFormat="1" ht="22.95" customHeight="1" x14ac:dyDescent="0.3">
      <c r="A29" s="82" t="s">
        <v>68</v>
      </c>
      <c r="B29" s="110">
        <v>500</v>
      </c>
      <c r="C29" s="70">
        <v>173.92</v>
      </c>
      <c r="D29" s="84">
        <v>300</v>
      </c>
      <c r="E29" s="71">
        <v>500</v>
      </c>
      <c r="F29" s="72"/>
      <c r="G29" s="72"/>
      <c r="H29" s="129"/>
    </row>
    <row r="30" spans="1:86" s="14" customFormat="1" ht="22.8" customHeight="1" x14ac:dyDescent="0.3">
      <c r="A30" s="82" t="s">
        <v>69</v>
      </c>
      <c r="B30" s="110">
        <v>16000</v>
      </c>
      <c r="C30" s="70">
        <v>3049.44</v>
      </c>
      <c r="D30" s="84"/>
      <c r="E30" s="71">
        <v>16000</v>
      </c>
      <c r="F30" s="72"/>
      <c r="G30" s="72"/>
      <c r="H30" s="129"/>
    </row>
    <row r="31" spans="1:86" s="14" customFormat="1" ht="22.95" customHeight="1" x14ac:dyDescent="0.3">
      <c r="A31" s="69" t="s">
        <v>70</v>
      </c>
      <c r="B31" s="110">
        <v>5500</v>
      </c>
      <c r="C31" s="70">
        <v>3095.39</v>
      </c>
      <c r="D31" s="84"/>
      <c r="E31" s="71">
        <v>3000</v>
      </c>
      <c r="F31" s="72"/>
      <c r="G31" s="72"/>
      <c r="H31" s="129"/>
    </row>
    <row r="32" spans="1:86" ht="22.95" customHeight="1" x14ac:dyDescent="0.3">
      <c r="A32" s="85" t="s">
        <v>51</v>
      </c>
      <c r="B32" s="115"/>
      <c r="C32" s="86">
        <v>1500</v>
      </c>
      <c r="D32" s="87"/>
      <c r="E32" s="88"/>
      <c r="F32" s="89"/>
      <c r="G32" s="89"/>
      <c r="H32" s="129"/>
    </row>
    <row r="33" spans="1:86" s="14" customFormat="1" ht="22.95" customHeight="1" x14ac:dyDescent="0.3">
      <c r="A33" s="69" t="s">
        <v>71</v>
      </c>
      <c r="B33" s="112"/>
      <c r="C33" s="70"/>
      <c r="D33" s="70">
        <v>47111.37</v>
      </c>
      <c r="E33" s="72"/>
      <c r="F33" s="71">
        <v>45000</v>
      </c>
      <c r="G33" s="72"/>
      <c r="H33" s="129"/>
    </row>
    <row r="34" spans="1:86" s="35" customFormat="1" ht="22.95" customHeight="1" x14ac:dyDescent="0.3">
      <c r="A34" s="78" t="s">
        <v>2</v>
      </c>
      <c r="B34" s="116">
        <v>376750</v>
      </c>
      <c r="C34" s="90">
        <f>SUM(C24:C32)</f>
        <v>198409.48</v>
      </c>
      <c r="D34" s="90">
        <f>SUM(D24:DD33)</f>
        <v>559156.37</v>
      </c>
      <c r="E34" s="80">
        <f>SUM(E24:E31)</f>
        <v>465950</v>
      </c>
      <c r="F34" s="80">
        <f>SUM(F24:F33)</f>
        <v>45000</v>
      </c>
      <c r="G34" s="80">
        <f>E34-F34</f>
        <v>420950</v>
      </c>
      <c r="H34" s="129">
        <f t="shared" ref="H34:H40" si="0">G34/$G$42*100</f>
        <v>60.14430632947564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</row>
    <row r="35" spans="1:86" s="18" customFormat="1" ht="22.95" customHeight="1" x14ac:dyDescent="0.3">
      <c r="A35" s="64" t="s">
        <v>20</v>
      </c>
      <c r="B35" s="114"/>
      <c r="C35" s="91"/>
      <c r="D35" s="91"/>
      <c r="E35" s="81"/>
      <c r="F35" s="81"/>
      <c r="G35" s="81"/>
      <c r="H35" s="132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</row>
    <row r="36" spans="1:86" s="14" customFormat="1" ht="22.95" customHeight="1" x14ac:dyDescent="0.3">
      <c r="A36" s="92" t="s">
        <v>72</v>
      </c>
      <c r="B36" s="117">
        <v>100000</v>
      </c>
      <c r="C36" s="93">
        <v>92822</v>
      </c>
      <c r="D36" s="93"/>
      <c r="E36" s="94">
        <v>116000</v>
      </c>
      <c r="F36" s="95"/>
      <c r="G36" s="96"/>
      <c r="H36" s="129"/>
      <c r="L36" s="14">
        <f>50000/800</f>
        <v>62.5</v>
      </c>
    </row>
    <row r="37" spans="1:86" s="14" customFormat="1" ht="22.95" customHeight="1" x14ac:dyDescent="0.3">
      <c r="A37" s="92" t="s">
        <v>73</v>
      </c>
      <c r="B37" s="117">
        <v>50000</v>
      </c>
      <c r="C37" s="93">
        <v>49079.56</v>
      </c>
      <c r="D37" s="93"/>
      <c r="E37" s="94">
        <v>68000</v>
      </c>
      <c r="F37" s="96"/>
      <c r="G37" s="96"/>
      <c r="H37" s="129"/>
      <c r="L37" s="14">
        <f>50000/2000</f>
        <v>25</v>
      </c>
    </row>
    <row r="38" spans="1:86" s="14" customFormat="1" ht="22.95" customHeight="1" x14ac:dyDescent="0.3">
      <c r="A38" s="97" t="s">
        <v>21</v>
      </c>
      <c r="B38" s="117">
        <v>150000</v>
      </c>
      <c r="C38" s="93">
        <f>SUM(C36:C37)</f>
        <v>141901.56</v>
      </c>
      <c r="D38" s="93"/>
      <c r="E38" s="98">
        <f>SUM(E36:E37)</f>
        <v>184000</v>
      </c>
      <c r="F38" s="96">
        <f>SUM(F36:F37)</f>
        <v>0</v>
      </c>
      <c r="G38" s="80">
        <f>E38-F38</f>
        <v>184000</v>
      </c>
      <c r="H38" s="129">
        <f t="shared" si="0"/>
        <v>26.289469924274893</v>
      </c>
    </row>
    <row r="39" spans="1:86" s="18" customFormat="1" ht="22.95" customHeight="1" x14ac:dyDescent="0.3">
      <c r="A39" s="64" t="s">
        <v>22</v>
      </c>
      <c r="B39" s="114"/>
      <c r="C39" s="126"/>
      <c r="D39" s="91"/>
      <c r="E39" s="81"/>
      <c r="F39" s="81"/>
      <c r="G39" s="81"/>
      <c r="H39" s="13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</row>
    <row r="40" spans="1:86" s="14" customFormat="1" ht="22.95" customHeight="1" x14ac:dyDescent="0.3">
      <c r="A40" s="99" t="s">
        <v>74</v>
      </c>
      <c r="B40" s="113">
        <v>5000</v>
      </c>
      <c r="C40" s="90"/>
      <c r="D40" s="90"/>
      <c r="E40" s="100">
        <v>5000</v>
      </c>
      <c r="F40" s="96"/>
      <c r="G40" s="80">
        <f>E40-F40</f>
        <v>5000</v>
      </c>
      <c r="H40" s="129">
        <f t="shared" si="0"/>
        <v>0.71438776968138307</v>
      </c>
    </row>
    <row r="41" spans="1:86" s="14" customFormat="1" ht="12" customHeight="1" x14ac:dyDescent="0.3">
      <c r="A41" s="99"/>
      <c r="B41" s="114"/>
      <c r="C41" s="90"/>
      <c r="D41" s="90"/>
      <c r="E41" s="101"/>
      <c r="F41" s="96"/>
      <c r="G41" s="96"/>
      <c r="H41" s="129"/>
    </row>
    <row r="42" spans="1:86" s="15" customFormat="1" ht="22.95" customHeight="1" x14ac:dyDescent="0.3">
      <c r="A42" s="102" t="s">
        <v>25</v>
      </c>
      <c r="B42" s="116">
        <v>644100</v>
      </c>
      <c r="C42" s="103">
        <f>SUM(C22+C34+C36+C37)</f>
        <v>462820.99</v>
      </c>
      <c r="D42" s="103">
        <f>+SUM(D22+D34)</f>
        <v>573917.80000000005</v>
      </c>
      <c r="E42" s="67">
        <f>SUM(E22+E38+E34+E40)</f>
        <v>753600</v>
      </c>
      <c r="F42" s="67">
        <f>SUM(F40,F38,F34,F22)</f>
        <v>53700</v>
      </c>
      <c r="G42" s="104">
        <f>E42-F42</f>
        <v>699900</v>
      </c>
      <c r="H42" s="130">
        <f>SUM(H3:H41)</f>
        <v>100</v>
      </c>
      <c r="I42" s="14"/>
      <c r="J42" s="125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</row>
    <row r="43" spans="1:86" s="14" customFormat="1" ht="22.95" customHeight="1" x14ac:dyDescent="0.3">
      <c r="A43" s="95" t="s">
        <v>48</v>
      </c>
      <c r="B43" s="118"/>
      <c r="C43" s="105"/>
      <c r="D43" s="106">
        <v>648800.56999999995</v>
      </c>
      <c r="E43" s="107"/>
      <c r="F43" s="77"/>
      <c r="G43" s="77"/>
      <c r="H43" s="129"/>
    </row>
    <row r="44" spans="1:86" s="14" customFormat="1" ht="22.95" customHeight="1" x14ac:dyDescent="0.3">
      <c r="A44" s="95" t="s">
        <v>50</v>
      </c>
      <c r="B44" s="111"/>
      <c r="C44" s="106">
        <v>2950</v>
      </c>
      <c r="D44" s="106">
        <v>2950</v>
      </c>
      <c r="E44" s="77"/>
      <c r="F44" s="77"/>
      <c r="G44" s="77"/>
      <c r="H44" s="128"/>
    </row>
    <row r="45" spans="1:86" s="49" customFormat="1" ht="11.4" customHeight="1" x14ac:dyDescent="0.3">
      <c r="A45" s="95"/>
      <c r="B45" s="111"/>
      <c r="C45" s="106"/>
      <c r="D45" s="106"/>
      <c r="E45" s="95"/>
      <c r="F45" s="77"/>
      <c r="G45" s="77"/>
      <c r="H45" s="133"/>
    </row>
    <row r="46" spans="1:86" s="49" customFormat="1" ht="22.95" customHeight="1" x14ac:dyDescent="0.3">
      <c r="A46" s="95" t="s">
        <v>81</v>
      </c>
      <c r="B46" s="111"/>
      <c r="C46" s="108">
        <f>SUM(C42+C44+C45)</f>
        <v>465770.99</v>
      </c>
      <c r="D46" s="106">
        <f>SUM(D42:D45)</f>
        <v>1225668.3700000001</v>
      </c>
      <c r="E46" s="95"/>
      <c r="F46" s="77"/>
      <c r="G46" s="77"/>
      <c r="H46" s="133"/>
    </row>
    <row r="47" spans="1:86" s="49" customFormat="1" ht="18" customHeight="1" x14ac:dyDescent="0.3">
      <c r="A47" s="49" t="s">
        <v>80</v>
      </c>
      <c r="B47" s="119"/>
      <c r="C47" s="57"/>
      <c r="D47" s="56"/>
      <c r="E47" s="55"/>
      <c r="F47" s="62"/>
      <c r="G47" s="50"/>
      <c r="H47" s="133"/>
    </row>
    <row r="48" spans="1:86" ht="18" customHeight="1" x14ac:dyDescent="0.3">
      <c r="A48" s="7"/>
      <c r="B48" s="120"/>
      <c r="C48" s="58"/>
      <c r="D48" s="58"/>
      <c r="E48" s="7"/>
      <c r="F48" s="8"/>
      <c r="G48" s="8"/>
    </row>
    <row r="49" spans="1:7" ht="18" customHeight="1" x14ac:dyDescent="0.3">
      <c r="A49" s="2"/>
      <c r="B49" s="121"/>
      <c r="C49" s="59"/>
      <c r="D49" s="59"/>
      <c r="E49" s="2"/>
      <c r="F49" s="3"/>
      <c r="G49" s="3"/>
    </row>
    <row r="50" spans="1:7" ht="18" customHeight="1" x14ac:dyDescent="0.3">
      <c r="A50" s="2"/>
      <c r="B50" s="121"/>
      <c r="C50" s="59"/>
      <c r="D50" s="59"/>
      <c r="E50" s="2"/>
      <c r="F50" s="3"/>
      <c r="G50" s="3"/>
    </row>
    <row r="51" spans="1:7" ht="18" customHeight="1" x14ac:dyDescent="0.3">
      <c r="A51" s="4"/>
      <c r="B51" s="122"/>
      <c r="C51" s="60"/>
      <c r="D51" s="60"/>
      <c r="E51" s="4"/>
      <c r="F51" s="5"/>
      <c r="G51" s="5"/>
    </row>
  </sheetData>
  <printOptions gridLines="1"/>
  <pageMargins left="0.25" right="0.25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C75B-B0BA-4AAA-BFEB-02639EF5A938}">
  <sheetPr>
    <pageSetUpPr fitToPage="1"/>
  </sheetPr>
  <dimension ref="A1:CH43"/>
  <sheetViews>
    <sheetView tabSelected="1" zoomScaleNormal="100" workbookViewId="0">
      <selection activeCell="D36" sqref="D36"/>
    </sheetView>
  </sheetViews>
  <sheetFormatPr defaultRowHeight="18" customHeight="1" x14ac:dyDescent="0.3"/>
  <cols>
    <col min="1" max="1" width="61.77734375" customWidth="1"/>
    <col min="2" max="2" width="14.88671875" style="123" customWidth="1"/>
    <col min="3" max="3" width="15.77734375" style="61" customWidth="1"/>
    <col min="4" max="4" width="15.6640625" style="61" customWidth="1"/>
    <col min="5" max="5" width="14.77734375" customWidth="1"/>
    <col min="6" max="6" width="12.6640625" style="1" customWidth="1"/>
    <col min="7" max="7" width="14.33203125" style="1" customWidth="1"/>
    <col min="8" max="8" width="9.33203125" style="134" customWidth="1"/>
    <col min="10" max="10" width="12.5546875" bestFit="1" customWidth="1"/>
  </cols>
  <sheetData>
    <row r="1" spans="1:86" s="63" customFormat="1" ht="18" customHeight="1" x14ac:dyDescent="0.3">
      <c r="A1" s="9" t="s">
        <v>89</v>
      </c>
      <c r="B1" s="12"/>
      <c r="C1" s="9"/>
      <c r="D1" s="9"/>
      <c r="E1" s="10"/>
      <c r="F1" s="11"/>
      <c r="G1" s="11"/>
      <c r="H1" s="127"/>
    </row>
    <row r="2" spans="1:86" s="18" customFormat="1" ht="55.2" customHeight="1" x14ac:dyDescent="0.3">
      <c r="A2" s="64" t="s">
        <v>32</v>
      </c>
      <c r="B2" s="109" t="s">
        <v>46</v>
      </c>
      <c r="C2" s="65" t="s">
        <v>85</v>
      </c>
      <c r="D2" s="65" t="s">
        <v>84</v>
      </c>
      <c r="E2" s="66" t="s">
        <v>52</v>
      </c>
      <c r="F2" s="67" t="s">
        <v>53</v>
      </c>
      <c r="G2" s="68" t="s">
        <v>86</v>
      </c>
      <c r="H2" s="19" t="s">
        <v>88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</row>
    <row r="3" spans="1:86" s="14" customFormat="1" ht="22.95" customHeight="1" x14ac:dyDescent="0.3">
      <c r="A3" s="69" t="s">
        <v>54</v>
      </c>
      <c r="B3" s="110"/>
      <c r="C3" s="70"/>
      <c r="D3" s="136"/>
      <c r="E3" s="71">
        <v>6000</v>
      </c>
      <c r="F3" s="72"/>
      <c r="G3" s="72"/>
      <c r="H3" s="128"/>
    </row>
    <row r="4" spans="1:86" s="14" customFormat="1" ht="22.95" customHeight="1" x14ac:dyDescent="0.3">
      <c r="A4" s="69" t="s">
        <v>75</v>
      </c>
      <c r="B4" s="110"/>
      <c r="C4" s="70"/>
      <c r="D4" s="136"/>
      <c r="E4" s="71">
        <v>12000</v>
      </c>
      <c r="F4" s="72"/>
      <c r="G4" s="72"/>
      <c r="H4" s="129"/>
    </row>
    <row r="5" spans="1:86" s="14" customFormat="1" ht="22.95" customHeight="1" x14ac:dyDescent="0.3">
      <c r="A5" s="69" t="s">
        <v>77</v>
      </c>
      <c r="B5" s="110"/>
      <c r="C5" s="70"/>
      <c r="D5" s="136"/>
      <c r="E5" s="71">
        <v>1500</v>
      </c>
      <c r="F5" s="72"/>
      <c r="G5" s="72"/>
      <c r="H5" s="129"/>
    </row>
    <row r="6" spans="1:86" s="14" customFormat="1" ht="22.95" customHeight="1" x14ac:dyDescent="0.3">
      <c r="A6" s="69" t="s">
        <v>55</v>
      </c>
      <c r="B6" s="110"/>
      <c r="C6" s="70"/>
      <c r="D6" s="136"/>
      <c r="E6" s="71">
        <v>1000</v>
      </c>
      <c r="F6" s="72"/>
      <c r="G6" s="72"/>
      <c r="H6" s="129"/>
    </row>
    <row r="7" spans="1:86" s="14" customFormat="1" ht="22.95" customHeight="1" x14ac:dyDescent="0.3">
      <c r="A7" s="69" t="s">
        <v>56</v>
      </c>
      <c r="B7" s="111"/>
      <c r="C7" s="70"/>
      <c r="D7" s="136"/>
      <c r="E7" s="73">
        <v>2000</v>
      </c>
      <c r="F7" s="72"/>
      <c r="G7" s="72"/>
      <c r="H7" s="129"/>
    </row>
    <row r="8" spans="1:86" s="14" customFormat="1" ht="22.95" customHeight="1" x14ac:dyDescent="0.3">
      <c r="A8" s="69" t="s">
        <v>0</v>
      </c>
      <c r="B8" s="110"/>
      <c r="C8" s="70"/>
      <c r="D8" s="136"/>
      <c r="E8" s="71">
        <v>400</v>
      </c>
      <c r="F8" s="72"/>
      <c r="G8" s="72"/>
      <c r="H8" s="129"/>
    </row>
    <row r="9" spans="1:86" s="14" customFormat="1" ht="31.95" customHeight="1" x14ac:dyDescent="0.3">
      <c r="A9" s="69" t="s">
        <v>76</v>
      </c>
      <c r="B9" s="111"/>
      <c r="C9" s="74"/>
      <c r="D9" s="138"/>
      <c r="E9" s="73">
        <v>50000</v>
      </c>
      <c r="F9" s="72"/>
      <c r="G9" s="72"/>
      <c r="H9" s="129"/>
    </row>
    <row r="10" spans="1:86" s="14" customFormat="1" ht="31.95" customHeight="1" x14ac:dyDescent="0.3">
      <c r="A10" s="69" t="s">
        <v>57</v>
      </c>
      <c r="B10" s="110"/>
      <c r="C10" s="70"/>
      <c r="D10" s="136"/>
      <c r="E10" s="71">
        <v>17000</v>
      </c>
      <c r="F10" s="72"/>
      <c r="G10" s="72"/>
      <c r="H10" s="129"/>
    </row>
    <row r="11" spans="1:86" s="14" customFormat="1" ht="22.95" customHeight="1" x14ac:dyDescent="0.3">
      <c r="A11" s="69" t="s">
        <v>78</v>
      </c>
      <c r="B11" s="110"/>
      <c r="C11" s="70"/>
      <c r="D11" s="136"/>
      <c r="E11" s="71">
        <v>300</v>
      </c>
      <c r="F11" s="72"/>
      <c r="G11" s="72"/>
      <c r="H11" s="129"/>
    </row>
    <row r="12" spans="1:86" s="14" customFormat="1" ht="22.95" customHeight="1" x14ac:dyDescent="0.3">
      <c r="A12" s="69" t="s">
        <v>58</v>
      </c>
      <c r="B12" s="110"/>
      <c r="C12" s="70"/>
      <c r="D12" s="136"/>
      <c r="E12" s="71">
        <v>250</v>
      </c>
      <c r="F12" s="72"/>
      <c r="G12" s="72"/>
      <c r="H12" s="129"/>
    </row>
    <row r="13" spans="1:86" s="14" customFormat="1" ht="22.95" customHeight="1" x14ac:dyDescent="0.3">
      <c r="A13" s="69" t="s">
        <v>59</v>
      </c>
      <c r="B13" s="110"/>
      <c r="C13" s="70"/>
      <c r="D13" s="136"/>
      <c r="E13" s="71">
        <v>7000</v>
      </c>
      <c r="F13" s="72"/>
      <c r="G13" s="72"/>
      <c r="H13" s="129"/>
    </row>
    <row r="14" spans="1:86" s="14" customFormat="1" ht="22.95" customHeight="1" x14ac:dyDescent="0.3">
      <c r="A14" s="69" t="s">
        <v>60</v>
      </c>
      <c r="B14" s="110"/>
      <c r="C14" s="70"/>
      <c r="D14" s="136"/>
      <c r="E14" s="71">
        <v>1200</v>
      </c>
      <c r="F14" s="72"/>
      <c r="G14" s="72"/>
      <c r="H14" s="129"/>
    </row>
    <row r="15" spans="1:86" s="15" customFormat="1" ht="10.8" customHeight="1" x14ac:dyDescent="0.3">
      <c r="A15" s="64"/>
      <c r="B15" s="112"/>
      <c r="C15" s="70"/>
      <c r="D15" s="136"/>
      <c r="E15" s="81"/>
      <c r="F15" s="8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</row>
    <row r="16" spans="1:86" s="14" customFormat="1" ht="31.95" customHeight="1" x14ac:dyDescent="0.3">
      <c r="A16" s="69" t="s">
        <v>61</v>
      </c>
      <c r="B16" s="112"/>
      <c r="C16" s="136"/>
      <c r="D16" s="70"/>
      <c r="E16" s="77"/>
      <c r="F16" s="71">
        <v>2500</v>
      </c>
      <c r="G16" s="72"/>
      <c r="H16" s="129"/>
    </row>
    <row r="17" spans="1:86" s="14" customFormat="1" ht="22.95" customHeight="1" x14ac:dyDescent="0.3">
      <c r="A17" s="69" t="s">
        <v>62</v>
      </c>
      <c r="B17" s="112"/>
      <c r="C17" s="136"/>
      <c r="D17" s="70"/>
      <c r="E17" s="72"/>
      <c r="F17" s="71">
        <v>200</v>
      </c>
      <c r="G17" s="72"/>
      <c r="H17" s="129"/>
    </row>
    <row r="18" spans="1:86" s="14" customFormat="1" ht="22.95" customHeight="1" x14ac:dyDescent="0.3">
      <c r="A18" s="69" t="s">
        <v>13</v>
      </c>
      <c r="B18" s="112"/>
      <c r="C18" s="136"/>
      <c r="D18" s="70"/>
      <c r="E18" s="72"/>
      <c r="F18" s="71">
        <v>4000</v>
      </c>
      <c r="G18" s="72"/>
      <c r="H18" s="129"/>
    </row>
    <row r="19" spans="1:86" s="14" customFormat="1" ht="22.95" customHeight="1" x14ac:dyDescent="0.3">
      <c r="A19" s="69" t="s">
        <v>82</v>
      </c>
      <c r="B19" s="112"/>
      <c r="C19" s="136"/>
      <c r="D19" s="70"/>
      <c r="E19" s="72"/>
      <c r="F19" s="71">
        <v>2000</v>
      </c>
      <c r="G19" s="72"/>
      <c r="H19" s="129"/>
    </row>
    <row r="20" spans="1:86" s="124" customFormat="1" ht="22.95" customHeight="1" x14ac:dyDescent="0.3">
      <c r="A20" s="97"/>
      <c r="B20" s="112"/>
      <c r="C20" s="137"/>
      <c r="D20" s="93"/>
      <c r="E20" s="54"/>
      <c r="F20" s="54"/>
      <c r="G20" s="54"/>
      <c r="H20" s="131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86" s="14" customFormat="1" ht="22.95" customHeight="1" x14ac:dyDescent="0.3">
      <c r="A21" s="78" t="s">
        <v>87</v>
      </c>
      <c r="B21" s="113">
        <v>89950</v>
      </c>
      <c r="C21" s="79">
        <f>SUM(C3:C20)</f>
        <v>0</v>
      </c>
      <c r="D21" s="79">
        <f>SUM(D16:D20)</f>
        <v>0</v>
      </c>
      <c r="E21" s="80">
        <f>SUM(E3:E15)</f>
        <v>98650</v>
      </c>
      <c r="F21" s="80">
        <f>SUM(F16:F19)</f>
        <v>8700</v>
      </c>
      <c r="G21" s="80">
        <f>E21-F21</f>
        <v>89950</v>
      </c>
      <c r="H21" s="129">
        <f>G21/$G$40*100</f>
        <v>12.851835976568083</v>
      </c>
    </row>
    <row r="22" spans="1:86" s="18" customFormat="1" ht="22.95" customHeight="1" x14ac:dyDescent="0.3">
      <c r="A22" s="64" t="s">
        <v>1</v>
      </c>
      <c r="B22" s="114"/>
      <c r="C22" s="70"/>
      <c r="D22" s="70"/>
      <c r="E22" s="81"/>
      <c r="F22" s="81"/>
      <c r="G22" s="81"/>
      <c r="H22" s="13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</row>
    <row r="23" spans="1:86" s="14" customFormat="1" ht="22.95" customHeight="1" x14ac:dyDescent="0.3">
      <c r="A23" s="82" t="s">
        <v>63</v>
      </c>
      <c r="B23" s="110"/>
      <c r="C23" s="70"/>
      <c r="D23" s="139"/>
      <c r="E23" s="71">
        <v>10000</v>
      </c>
      <c r="F23" s="72"/>
      <c r="G23" s="72"/>
      <c r="H23" s="129"/>
    </row>
    <row r="24" spans="1:86" s="14" customFormat="1" ht="22.95" customHeight="1" x14ac:dyDescent="0.3">
      <c r="A24" s="69" t="s">
        <v>64</v>
      </c>
      <c r="B24" s="110"/>
      <c r="C24" s="70"/>
      <c r="D24" s="139"/>
      <c r="E24" s="71">
        <v>40000</v>
      </c>
      <c r="F24" s="72"/>
      <c r="G24" s="72"/>
      <c r="H24" s="129"/>
    </row>
    <row r="25" spans="1:86" s="14" customFormat="1" ht="22.95" customHeight="1" x14ac:dyDescent="0.3">
      <c r="A25" s="69" t="s">
        <v>65</v>
      </c>
      <c r="B25" s="110"/>
      <c r="C25" s="70"/>
      <c r="D25" s="139"/>
      <c r="E25" s="71">
        <f>366350-31900</f>
        <v>334450</v>
      </c>
      <c r="F25" s="72"/>
      <c r="G25" s="72"/>
      <c r="H25" s="129"/>
    </row>
    <row r="26" spans="1:86" s="14" customFormat="1" ht="31.95" customHeight="1" x14ac:dyDescent="0.3">
      <c r="A26" s="69" t="s">
        <v>66</v>
      </c>
      <c r="B26" s="110"/>
      <c r="C26" s="70"/>
      <c r="D26" s="139"/>
      <c r="E26" s="71">
        <v>50000</v>
      </c>
      <c r="F26" s="72"/>
      <c r="G26" s="72"/>
      <c r="H26" s="129"/>
    </row>
    <row r="27" spans="1:86" s="14" customFormat="1" ht="22.95" customHeight="1" x14ac:dyDescent="0.3">
      <c r="A27" s="82" t="s">
        <v>67</v>
      </c>
      <c r="B27" s="110"/>
      <c r="C27" s="70"/>
      <c r="D27" s="140"/>
      <c r="E27" s="71">
        <v>12000</v>
      </c>
      <c r="F27" s="72"/>
      <c r="G27" s="72"/>
      <c r="H27" s="129"/>
    </row>
    <row r="28" spans="1:86" s="14" customFormat="1" ht="22.95" customHeight="1" x14ac:dyDescent="0.3">
      <c r="A28" s="82" t="s">
        <v>68</v>
      </c>
      <c r="B28" s="110"/>
      <c r="C28" s="70"/>
      <c r="D28" s="140"/>
      <c r="E28" s="71">
        <v>500</v>
      </c>
      <c r="F28" s="72"/>
      <c r="G28" s="72"/>
      <c r="H28" s="129"/>
    </row>
    <row r="29" spans="1:86" s="14" customFormat="1" ht="22.8" customHeight="1" x14ac:dyDescent="0.3">
      <c r="A29" s="82" t="s">
        <v>69</v>
      </c>
      <c r="B29" s="110"/>
      <c r="C29" s="70"/>
      <c r="D29" s="140"/>
      <c r="E29" s="71">
        <v>16000</v>
      </c>
      <c r="F29" s="72"/>
      <c r="G29" s="72"/>
      <c r="H29" s="129"/>
    </row>
    <row r="30" spans="1:86" s="14" customFormat="1" ht="22.95" customHeight="1" x14ac:dyDescent="0.3">
      <c r="A30" s="69" t="s">
        <v>70</v>
      </c>
      <c r="B30" s="110"/>
      <c r="C30" s="70"/>
      <c r="D30" s="140"/>
      <c r="E30" s="71">
        <v>3000</v>
      </c>
      <c r="F30" s="72"/>
      <c r="G30" s="72"/>
      <c r="H30" s="129"/>
    </row>
    <row r="31" spans="1:86" s="14" customFormat="1" ht="22.95" customHeight="1" x14ac:dyDescent="0.3">
      <c r="A31" s="69" t="s">
        <v>71</v>
      </c>
      <c r="B31" s="112"/>
      <c r="C31" s="136"/>
      <c r="D31" s="70"/>
      <c r="E31" s="72"/>
      <c r="F31" s="71">
        <v>45000</v>
      </c>
      <c r="G31" s="72"/>
      <c r="H31" s="129"/>
    </row>
    <row r="32" spans="1:86" s="35" customFormat="1" ht="22.95" customHeight="1" x14ac:dyDescent="0.3">
      <c r="A32" s="78" t="s">
        <v>2</v>
      </c>
      <c r="B32" s="116">
        <v>420950</v>
      </c>
      <c r="C32" s="90">
        <f>SUM(C23:C31)</f>
        <v>0</v>
      </c>
      <c r="D32" s="135">
        <f>SUM(D23:D31)</f>
        <v>0</v>
      </c>
      <c r="E32" s="80">
        <f>SUM(E23:E30)</f>
        <v>465950</v>
      </c>
      <c r="F32" s="80">
        <f>SUM(F23:F31)</f>
        <v>45000</v>
      </c>
      <c r="G32" s="80">
        <f>E32-F32</f>
        <v>420950</v>
      </c>
      <c r="H32" s="129">
        <f t="shared" ref="H32:H38" si="0">G32/$G$40*100</f>
        <v>60.14430632947564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</row>
    <row r="33" spans="1:86" s="18" customFormat="1" ht="22.95" customHeight="1" x14ac:dyDescent="0.3">
      <c r="A33" s="64" t="s">
        <v>20</v>
      </c>
      <c r="B33" s="114"/>
      <c r="C33" s="91"/>
      <c r="D33" s="91"/>
      <c r="E33" s="81"/>
      <c r="F33" s="81"/>
      <c r="G33" s="81"/>
      <c r="H33" s="13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</row>
    <row r="34" spans="1:86" s="14" customFormat="1" ht="22.95" customHeight="1" x14ac:dyDescent="0.3">
      <c r="A34" s="92" t="s">
        <v>72</v>
      </c>
      <c r="B34" s="117"/>
      <c r="C34" s="93"/>
      <c r="D34" s="93"/>
      <c r="E34" s="94">
        <v>116000</v>
      </c>
      <c r="F34" s="95"/>
      <c r="G34" s="96"/>
      <c r="H34" s="129"/>
      <c r="L34" s="14">
        <f>50000/800</f>
        <v>62.5</v>
      </c>
    </row>
    <row r="35" spans="1:86" s="14" customFormat="1" ht="22.95" customHeight="1" x14ac:dyDescent="0.3">
      <c r="A35" s="92" t="s">
        <v>73</v>
      </c>
      <c r="B35" s="117"/>
      <c r="C35" s="93"/>
      <c r="D35" s="93"/>
      <c r="E35" s="94">
        <v>68000</v>
      </c>
      <c r="F35" s="96"/>
      <c r="G35" s="96"/>
      <c r="H35" s="129"/>
      <c r="L35" s="14">
        <f>50000/2000</f>
        <v>25</v>
      </c>
    </row>
    <row r="36" spans="1:86" s="14" customFormat="1" ht="22.95" customHeight="1" x14ac:dyDescent="0.3">
      <c r="A36" s="97" t="s">
        <v>21</v>
      </c>
      <c r="B36" s="117">
        <v>184000</v>
      </c>
      <c r="C36" s="93">
        <f>SUM(C34:C35)</f>
        <v>0</v>
      </c>
      <c r="D36" s="93">
        <f>SUM(D34:D35)</f>
        <v>0</v>
      </c>
      <c r="E36" s="98">
        <f>SUM(E34:E35)</f>
        <v>184000</v>
      </c>
      <c r="F36" s="96">
        <f>SUM(F34:F35)</f>
        <v>0</v>
      </c>
      <c r="G36" s="80">
        <f>E36-F36</f>
        <v>184000</v>
      </c>
      <c r="H36" s="129">
        <f t="shared" si="0"/>
        <v>26.289469924274893</v>
      </c>
    </row>
    <row r="37" spans="1:86" s="18" customFormat="1" ht="22.95" customHeight="1" x14ac:dyDescent="0.3">
      <c r="A37" s="64" t="s">
        <v>22</v>
      </c>
      <c r="B37" s="114"/>
      <c r="C37" s="126"/>
      <c r="D37" s="91"/>
      <c r="E37" s="81"/>
      <c r="F37" s="81"/>
      <c r="G37" s="81"/>
      <c r="H37" s="13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</row>
    <row r="38" spans="1:86" s="14" customFormat="1" ht="22.95" customHeight="1" x14ac:dyDescent="0.3">
      <c r="A38" s="99" t="s">
        <v>74</v>
      </c>
      <c r="B38" s="113">
        <v>5000</v>
      </c>
      <c r="C38" s="90"/>
      <c r="D38" s="90"/>
      <c r="E38" s="100">
        <v>5000</v>
      </c>
      <c r="F38" s="96"/>
      <c r="G38" s="80">
        <f>E38-F38</f>
        <v>5000</v>
      </c>
      <c r="H38" s="129">
        <f t="shared" si="0"/>
        <v>0.71438776968138307</v>
      </c>
    </row>
    <row r="39" spans="1:86" s="14" customFormat="1" ht="12" customHeight="1" x14ac:dyDescent="0.3">
      <c r="A39" s="99"/>
      <c r="B39" s="114"/>
      <c r="C39" s="90"/>
      <c r="D39" s="90"/>
      <c r="E39" s="101"/>
      <c r="F39" s="96"/>
      <c r="G39" s="96"/>
      <c r="H39" s="129"/>
    </row>
    <row r="40" spans="1:86" s="15" customFormat="1" ht="22.95" customHeight="1" x14ac:dyDescent="0.3">
      <c r="A40" s="102" t="s">
        <v>25</v>
      </c>
      <c r="B40" s="116">
        <v>644100</v>
      </c>
      <c r="C40" s="103">
        <f>SUM(C21+C32+C34+C35)</f>
        <v>0</v>
      </c>
      <c r="D40" s="103">
        <f>+SUM(D21+D32)</f>
        <v>0</v>
      </c>
      <c r="E40" s="67">
        <f>SUM(E21+E36+E32+E38)</f>
        <v>753600</v>
      </c>
      <c r="F40" s="67">
        <f>SUM(F38,F36,F32,F21)</f>
        <v>53700</v>
      </c>
      <c r="G40" s="104">
        <f>E40-F40</f>
        <v>699900</v>
      </c>
      <c r="H40" s="130">
        <f>SUM(H3:H39)</f>
        <v>100</v>
      </c>
      <c r="I40" s="14"/>
      <c r="J40" s="125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</row>
    <row r="41" spans="1:86" s="134" customFormat="1" ht="18" customHeight="1" x14ac:dyDescent="0.3">
      <c r="A41" s="2"/>
      <c r="B41" s="121"/>
      <c r="C41" s="59"/>
      <c r="D41" s="59"/>
      <c r="E41" s="2"/>
      <c r="F41" s="3"/>
      <c r="G41" s="3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</row>
    <row r="42" spans="1:86" s="134" customFormat="1" ht="18" customHeight="1" x14ac:dyDescent="0.3">
      <c r="A42" s="2"/>
      <c r="B42" s="121"/>
      <c r="C42" s="59"/>
      <c r="D42" s="59"/>
      <c r="E42" s="2"/>
      <c r="F42" s="3"/>
      <c r="G42" s="3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</row>
    <row r="43" spans="1:86" s="134" customFormat="1" ht="18" customHeight="1" x14ac:dyDescent="0.3">
      <c r="A43" s="4"/>
      <c r="B43" s="122"/>
      <c r="C43" s="60"/>
      <c r="D43" s="60"/>
      <c r="E43" s="4"/>
      <c r="F43" s="5"/>
      <c r="G43" s="5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</row>
  </sheetData>
  <printOptions gridLines="1"/>
  <pageMargins left="0.25" right="0.25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'2025'!Print_Area</vt:lpstr>
      <vt:lpstr>'2026'!Print_Area</vt:lpstr>
      <vt:lpstr>'2027'!Print_Area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Laptop</dc:creator>
  <cp:lastModifiedBy>Lenovo Laptop</cp:lastModifiedBy>
  <cp:lastPrinted>2025-02-19T02:56:54Z</cp:lastPrinted>
  <dcterms:created xsi:type="dcterms:W3CDTF">2023-01-29T18:34:15Z</dcterms:created>
  <dcterms:modified xsi:type="dcterms:W3CDTF">2026-01-15T22:30:26Z</dcterms:modified>
</cp:coreProperties>
</file>